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Y:\LICITAÇÕES 2024\PREGÕES 2024\PE 13 2024 - Energia Fotovoltáica\"/>
    </mc:Choice>
  </mc:AlternateContent>
  <bookViews>
    <workbookView xWindow="0" yWindow="0" windowWidth="20490" windowHeight="7755" activeTab="3"/>
  </bookViews>
  <sheets>
    <sheet name="Planilha Inicial" sheetId="3" state="hidden" r:id="rId1"/>
    <sheet name="Cenários Apresentados" sheetId="1" state="hidden" r:id="rId2"/>
    <sheet name="Análise Casos - Compartilhados" sheetId="4" state="hidden" r:id="rId3"/>
    <sheet name="PMXV" sheetId="12" r:id="rId4"/>
  </sheets>
  <definedNames>
    <definedName name="_xlnm._FilterDatabase" localSheetId="3" hidden="1">PMXV!$G$1:$G$48</definedName>
    <definedName name="_Hlk50737721" localSheetId="3">PMXV!#REF!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0" i="12" l="1"/>
  <c r="F110" i="12"/>
  <c r="G47" i="12"/>
  <c r="F47" i="12"/>
  <c r="I21" i="12" l="1"/>
  <c r="I59" i="1" l="1"/>
  <c r="G59" i="1"/>
  <c r="F59" i="1"/>
  <c r="E59" i="1"/>
  <c r="D59" i="1"/>
  <c r="H59" i="1" s="1"/>
  <c r="C59" i="1"/>
  <c r="B59" i="1"/>
  <c r="I51" i="1"/>
  <c r="G51" i="1"/>
  <c r="E51" i="1"/>
  <c r="C51" i="1"/>
  <c r="B51" i="1"/>
  <c r="H50" i="1"/>
  <c r="F50" i="1"/>
  <c r="E50" i="1"/>
  <c r="D50" i="1"/>
  <c r="D51" i="1" s="1"/>
  <c r="H51" i="1" s="1"/>
  <c r="H49" i="1"/>
  <c r="F49" i="1"/>
  <c r="F51" i="1" s="1"/>
  <c r="D47" i="1"/>
  <c r="H47" i="1" s="1"/>
  <c r="I45" i="1"/>
  <c r="G45" i="1"/>
  <c r="C45" i="1"/>
  <c r="B45" i="1"/>
  <c r="F44" i="1"/>
  <c r="E44" i="1"/>
  <c r="E45" i="1" s="1"/>
  <c r="D44" i="1"/>
  <c r="H44" i="1" s="1"/>
  <c r="F43" i="1"/>
  <c r="D43" i="1"/>
  <c r="D41" i="1"/>
  <c r="H41" i="1" s="1"/>
  <c r="I39" i="1"/>
  <c r="G39" i="1"/>
  <c r="C39" i="1"/>
  <c r="B39" i="1"/>
  <c r="F38" i="1"/>
  <c r="E38" i="1"/>
  <c r="D38" i="1"/>
  <c r="H38" i="1" s="1"/>
  <c r="F37" i="1"/>
  <c r="E37" i="1"/>
  <c r="D37" i="1"/>
  <c r="H37" i="1" s="1"/>
  <c r="D35" i="1"/>
  <c r="H35" i="1" s="1"/>
  <c r="F45" i="1" l="1"/>
  <c r="D39" i="1"/>
  <c r="H39" i="1" s="1"/>
  <c r="D45" i="1"/>
  <c r="H45" i="1" s="1"/>
  <c r="E39" i="1"/>
  <c r="J51" i="1"/>
  <c r="F39" i="1"/>
  <c r="J39" i="1"/>
  <c r="H43" i="1"/>
  <c r="J59" i="1"/>
  <c r="J45" i="1"/>
  <c r="I40" i="4"/>
  <c r="G40" i="4"/>
  <c r="C40" i="4"/>
  <c r="B40" i="4"/>
  <c r="I34" i="4"/>
  <c r="G34" i="4"/>
  <c r="C34" i="4"/>
  <c r="B34" i="4"/>
  <c r="I28" i="4"/>
  <c r="G28" i="4"/>
  <c r="C28" i="4"/>
  <c r="B28" i="4"/>
  <c r="I48" i="4"/>
  <c r="J48" i="4" s="1"/>
  <c r="G48" i="4"/>
  <c r="F48" i="4"/>
  <c r="E48" i="4"/>
  <c r="D48" i="4"/>
  <c r="C48" i="4"/>
  <c r="B48" i="4"/>
  <c r="F39" i="4"/>
  <c r="E39" i="4"/>
  <c r="E40" i="4" s="1"/>
  <c r="D39" i="4"/>
  <c r="H39" i="4" s="1"/>
  <c r="H38" i="4"/>
  <c r="F38" i="4"/>
  <c r="F40" i="4" s="1"/>
  <c r="F33" i="4"/>
  <c r="E33" i="4"/>
  <c r="E34" i="4" s="1"/>
  <c r="D33" i="4"/>
  <c r="H33" i="4" s="1"/>
  <c r="F32" i="4"/>
  <c r="D32" i="4"/>
  <c r="D34" i="4" s="1"/>
  <c r="H34" i="4" s="1"/>
  <c r="F27" i="4"/>
  <c r="E27" i="4"/>
  <c r="D27" i="4"/>
  <c r="H27" i="4" s="1"/>
  <c r="F26" i="4"/>
  <c r="F28" i="4" s="1"/>
  <c r="E26" i="4"/>
  <c r="D26" i="4"/>
  <c r="D28" i="4" s="1"/>
  <c r="D36" i="4"/>
  <c r="H36" i="4" s="1"/>
  <c r="D30" i="4"/>
  <c r="H30" i="4" s="1"/>
  <c r="D24" i="4"/>
  <c r="I19" i="4"/>
  <c r="G19" i="4"/>
  <c r="C19" i="4"/>
  <c r="B19" i="4"/>
  <c r="H17" i="4"/>
  <c r="F17" i="4"/>
  <c r="F16" i="4"/>
  <c r="E16" i="4"/>
  <c r="D16" i="4"/>
  <c r="H16" i="4" s="1"/>
  <c r="F15" i="4"/>
  <c r="E15" i="4"/>
  <c r="D15" i="4"/>
  <c r="H15" i="4" s="1"/>
  <c r="F14" i="4"/>
  <c r="E14" i="4"/>
  <c r="D14" i="4"/>
  <c r="H14" i="4" s="1"/>
  <c r="F13" i="4"/>
  <c r="E13" i="4"/>
  <c r="D13" i="4"/>
  <c r="H13" i="4" s="1"/>
  <c r="F12" i="4"/>
  <c r="E12" i="4"/>
  <c r="D12" i="4"/>
  <c r="H12" i="4" s="1"/>
  <c r="F11" i="4"/>
  <c r="E11" i="4"/>
  <c r="E19" i="4" s="1"/>
  <c r="D11" i="4"/>
  <c r="H11" i="4" s="1"/>
  <c r="F10" i="4"/>
  <c r="D10" i="4"/>
  <c r="F6" i="4"/>
  <c r="D6" i="4"/>
  <c r="H6" i="4" s="1"/>
  <c r="I30" i="1"/>
  <c r="G30" i="1"/>
  <c r="B30" i="1"/>
  <c r="F28" i="1"/>
  <c r="F30" i="1" s="1"/>
  <c r="E28" i="1"/>
  <c r="D28" i="1"/>
  <c r="H28" i="1" s="1"/>
  <c r="B27" i="1"/>
  <c r="D27" i="1" s="1"/>
  <c r="J27" i="1" s="1"/>
  <c r="D25" i="1"/>
  <c r="H25" i="1" s="1"/>
  <c r="D26" i="1"/>
  <c r="H26" i="1" s="1"/>
  <c r="I19" i="1"/>
  <c r="G19" i="1"/>
  <c r="C19" i="1"/>
  <c r="B19" i="1"/>
  <c r="I18" i="3"/>
  <c r="G18" i="3"/>
  <c r="C18" i="3"/>
  <c r="B18" i="3"/>
  <c r="F14" i="3"/>
  <c r="D14" i="3"/>
  <c r="H14" i="3" s="1"/>
  <c r="H13" i="3"/>
  <c r="F13" i="3"/>
  <c r="F12" i="3"/>
  <c r="E12" i="3"/>
  <c r="D12" i="3"/>
  <c r="H12" i="3" s="1"/>
  <c r="F11" i="3"/>
  <c r="E11" i="3"/>
  <c r="D11" i="3"/>
  <c r="H11" i="3" s="1"/>
  <c r="F10" i="3"/>
  <c r="E10" i="3"/>
  <c r="D10" i="3"/>
  <c r="H10" i="3" s="1"/>
  <c r="F9" i="3"/>
  <c r="E9" i="3"/>
  <c r="D9" i="3"/>
  <c r="H9" i="3" s="1"/>
  <c r="F8" i="3"/>
  <c r="E8" i="3"/>
  <c r="D8" i="3"/>
  <c r="H8" i="3" s="1"/>
  <c r="F7" i="3"/>
  <c r="E7" i="3"/>
  <c r="D7" i="3"/>
  <c r="H7" i="3" s="1"/>
  <c r="F6" i="3"/>
  <c r="D6" i="3"/>
  <c r="H6" i="3" s="1"/>
  <c r="F5" i="3"/>
  <c r="D5" i="3"/>
  <c r="H5" i="3" s="1"/>
  <c r="H28" i="4" l="1"/>
  <c r="E28" i="4"/>
  <c r="F34" i="4"/>
  <c r="C27" i="1"/>
  <c r="C30" i="1" s="1"/>
  <c r="J34" i="4"/>
  <c r="H32" i="4"/>
  <c r="H26" i="4"/>
  <c r="D40" i="4"/>
  <c r="H40" i="4" s="1"/>
  <c r="J40" i="4"/>
  <c r="H48" i="4"/>
  <c r="J28" i="4"/>
  <c r="D19" i="4"/>
  <c r="H19" i="4" s="1"/>
  <c r="F19" i="4"/>
  <c r="H10" i="4"/>
  <c r="H24" i="4"/>
  <c r="F18" i="3"/>
  <c r="E18" i="3"/>
  <c r="D18" i="3"/>
  <c r="J19" i="4" l="1"/>
  <c r="H18" i="3"/>
  <c r="J18" i="3"/>
  <c r="F17" i="1"/>
  <c r="F16" i="1"/>
  <c r="F15" i="1"/>
  <c r="F14" i="1"/>
  <c r="F13" i="1"/>
  <c r="F12" i="1"/>
  <c r="F11" i="1"/>
  <c r="F10" i="1"/>
  <c r="F6" i="1"/>
  <c r="F19" i="1" l="1"/>
  <c r="D24" i="1"/>
  <c r="H17" i="1"/>
  <c r="D16" i="1"/>
  <c r="H16" i="1" s="1"/>
  <c r="E16" i="1"/>
  <c r="D15" i="1"/>
  <c r="H15" i="1" s="1"/>
  <c r="E15" i="1"/>
  <c r="D14" i="1"/>
  <c r="H14" i="1" s="1"/>
  <c r="E14" i="1"/>
  <c r="D13" i="1"/>
  <c r="H13" i="1" s="1"/>
  <c r="E13" i="1"/>
  <c r="D12" i="1"/>
  <c r="E12" i="1"/>
  <c r="E30" i="1" s="1"/>
  <c r="E11" i="1"/>
  <c r="D11" i="1"/>
  <c r="H11" i="1" s="1"/>
  <c r="D10" i="1"/>
  <c r="D6" i="1"/>
  <c r="H6" i="1" s="1"/>
  <c r="H24" i="1" l="1"/>
  <c r="D30" i="1"/>
  <c r="E19" i="1"/>
  <c r="H10" i="1"/>
  <c r="D19" i="1"/>
  <c r="H12" i="1"/>
  <c r="H19" i="1" l="1"/>
  <c r="J19" i="1"/>
  <c r="J30" i="1"/>
  <c r="H30" i="1" l="1"/>
  <c r="F26" i="12" l="1"/>
  <c r="G26" i="12" l="1"/>
</calcChain>
</file>

<file path=xl/sharedStrings.xml><?xml version="1.0" encoding="utf-8"?>
<sst xmlns="http://schemas.openxmlformats.org/spreadsheetml/2006/main" count="437" uniqueCount="102">
  <si>
    <t>UNIDADE</t>
  </si>
  <si>
    <t>ESTUDO DE VIABILIDADE TÉCNICA E ECONÔMICA PARA USO DE ENERGIA SOLAR FOTOVOLTAICA</t>
  </si>
  <si>
    <t>ECONOMIA</t>
  </si>
  <si>
    <r>
      <t>VALOR DE CONTA                         (</t>
    </r>
    <r>
      <rPr>
        <b/>
        <sz val="8"/>
        <color theme="1"/>
        <rFont val="Calibri"/>
        <family val="2"/>
        <scheme val="minor"/>
      </rPr>
      <t>MÉDIA 2 ANOS)</t>
    </r>
  </si>
  <si>
    <r>
      <t>VALOR APÓS SFCR                        (</t>
    </r>
    <r>
      <rPr>
        <b/>
        <sz val="8"/>
        <color theme="1"/>
        <rFont val="Calibri"/>
        <family val="2"/>
        <scheme val="minor"/>
      </rPr>
      <t>MÉDIA 2 ANOS)</t>
    </r>
  </si>
  <si>
    <t>INVESTIMENTO</t>
  </si>
  <si>
    <t>BARREIRA ROXA ( Hotel e CGT )</t>
  </si>
  <si>
    <r>
      <t>ECONOMIA                        (</t>
    </r>
    <r>
      <rPr>
        <b/>
        <sz val="8"/>
        <color theme="1"/>
        <rFont val="Calibri"/>
        <family val="2"/>
        <scheme val="minor"/>
      </rPr>
      <t>MÉDIA 2 ANOS)</t>
    </r>
  </si>
  <si>
    <r>
      <t xml:space="preserve">TEMPO DE RETORNO                    </t>
    </r>
    <r>
      <rPr>
        <b/>
        <sz val="8"/>
        <color theme="1"/>
        <rFont val="Calibri"/>
        <family val="2"/>
        <scheme val="minor"/>
      </rPr>
      <t xml:space="preserve"> ( ANOS )</t>
    </r>
  </si>
  <si>
    <t>POTÊNCIA GERADA                                        ( kWp )</t>
  </si>
  <si>
    <t>SENAC ALECRIM</t>
  </si>
  <si>
    <t>SENAC ASSU</t>
  </si>
  <si>
    <t>SENAC CAICÓ</t>
  </si>
  <si>
    <t>SENAC MACAÍBA</t>
  </si>
  <si>
    <t>SENAC MOSSORÓ</t>
  </si>
  <si>
    <t>SENAC ZONA NORTE</t>
  </si>
  <si>
    <t>SENAC ZONA SUL</t>
  </si>
  <si>
    <t>SENAC CENTRO</t>
  </si>
  <si>
    <t>COMPARTILHADO ASSU x CAICÓ</t>
  </si>
  <si>
    <r>
      <t xml:space="preserve">QUANTIDADE DE PLACAS                         </t>
    </r>
    <r>
      <rPr>
        <b/>
        <sz val="8"/>
        <color theme="1"/>
        <rFont val="Calibri"/>
        <family val="2"/>
        <scheme val="minor"/>
      </rPr>
      <t>( CAPACIDADE MÁXIMA )</t>
    </r>
  </si>
  <si>
    <r>
      <t xml:space="preserve">QUANTIDADE DE PLACAS                         </t>
    </r>
    <r>
      <rPr>
        <b/>
        <sz val="8"/>
        <color theme="1"/>
        <rFont val="Calibri"/>
        <family val="2"/>
        <scheme val="minor"/>
      </rPr>
      <t>( INSTALADO )</t>
    </r>
  </si>
  <si>
    <t>OBSERVAÇÕES</t>
  </si>
  <si>
    <t>Não será instalado sistema fotovoltáico na Unidade</t>
  </si>
  <si>
    <t>Deverá ser incluída a instalação de módulos na área da cobertura do CD ( em construção ) como adicional de geração.  O crédito deverá ser compartilhado com o SENAC Zona Sul.                ( Necessário que se indique qual a Demanda a ser contratada para viabilizar este acréscimo )</t>
  </si>
  <si>
    <t>Utilizar a opção de geração compartilhada                                                                    SENAC ASSU e SENAC CAICÓ</t>
  </si>
  <si>
    <t>Utilizaremos a capacidade máxima de geração da unidade, neste caso, temos possibilidade de acréscimo de 47 módulos, totalizando 17,24 kWp.  Este crédito deverá ser compartilhado com o SENAC Zona Sul.  ( Necessário que se indique qual a Demanda a ser contratada para viabilizar este acréscimo )</t>
  </si>
  <si>
    <t>Utilizaremos a capacidade máxima de geração da unidade, neste caso, temos possibilidade de acréscimo de 141 módulos, totalizando 52,20 kWp.  Este crédito deverá ser compartilhado com o SENAC CENTRO.  ( Necessário que se indique qual a Demanda a ser contratada para viabilizar este acréscimo )</t>
  </si>
  <si>
    <t>Aprovado, já sendo utilizada a capacidade máxima e não atende, verificar possibilidade geração compartilhada com outras unidades</t>
  </si>
  <si>
    <t>Aprovado</t>
  </si>
  <si>
    <t>TERRENO HERMES, Nº 515</t>
  </si>
  <si>
    <t>Verificar viabilidade de impantação de micro geração para atender as demandas das unidades.</t>
  </si>
  <si>
    <t>SENAC - GAE</t>
  </si>
  <si>
    <t>Eng. Biancarde Moura</t>
  </si>
  <si>
    <t>Assessor de Área - Engenheiro Civil</t>
  </si>
  <si>
    <t>CREA 210645513-5 - Mat. 3222</t>
  </si>
  <si>
    <t>RESUMO GERAL ( ESTIMADO )</t>
  </si>
  <si>
    <t>Valor Médio Mensal</t>
  </si>
  <si>
    <t>As estimativas apresentadas foram geradas a partir dos Relatórios Iniciais, após a Revisão destes, os valores serão reajustados.</t>
  </si>
  <si>
    <r>
      <rPr>
        <sz val="14"/>
        <color theme="1"/>
        <rFont val="Calibri"/>
        <family val="2"/>
        <scheme val="minor"/>
      </rPr>
      <t>ANÁLISE INDIVIDUAL:</t>
    </r>
    <r>
      <rPr>
        <b/>
        <sz val="14"/>
        <color theme="1"/>
        <rFont val="Calibri"/>
        <family val="2"/>
        <scheme val="minor"/>
      </rPr>
      <t xml:space="preserve"> HBRX E CGT - INVESTIMENTO COMPARTILHADO </t>
    </r>
    <r>
      <rPr>
        <sz val="14"/>
        <color theme="1"/>
        <rFont val="Calibri"/>
        <family val="2"/>
        <scheme val="minor"/>
      </rPr>
      <t>( CONVÊNIO ALEMANHA )</t>
    </r>
  </si>
  <si>
    <t>Esta unidade terá seu Sistema de Geração de Energia Fotovoltáica individual. Não temos viabilidade para geração compartilhada devido a limitação de contrato de demanda.</t>
  </si>
  <si>
    <r>
      <rPr>
        <sz val="14"/>
        <color theme="1"/>
        <rFont val="Calibri"/>
        <family val="2"/>
        <scheme val="minor"/>
      </rPr>
      <t>ANÁLISE INDIVIDUAL:</t>
    </r>
    <r>
      <rPr>
        <b/>
        <sz val="14"/>
        <color theme="1"/>
        <rFont val="Calibri"/>
        <family val="2"/>
        <scheme val="minor"/>
      </rPr>
      <t xml:space="preserve"> ESTUDO INICIAL COM IMPLANTAÇÃO DE SISTEMAS INDIVIDUALIZADOS</t>
    </r>
  </si>
  <si>
    <r>
      <rPr>
        <sz val="14"/>
        <color theme="1"/>
        <rFont val="Calibri"/>
        <family val="2"/>
        <scheme val="minor"/>
      </rPr>
      <t>ANÁLISE INDIVIDUAL:</t>
    </r>
    <r>
      <rPr>
        <b/>
        <sz val="14"/>
        <color theme="1"/>
        <rFont val="Calibri"/>
        <family val="2"/>
        <scheme val="minor"/>
      </rPr>
      <t xml:space="preserve"> ESTUDO COM IMPLANTAÇÃO DE SISTEMAS COMPARTILHADOS</t>
    </r>
  </si>
  <si>
    <r>
      <t xml:space="preserve">COMPARTILHADO                                               </t>
    </r>
    <r>
      <rPr>
        <b/>
        <sz val="11"/>
        <color theme="1"/>
        <rFont val="Calibri"/>
        <family val="2"/>
        <scheme val="minor"/>
      </rPr>
      <t>ASSU</t>
    </r>
    <r>
      <rPr>
        <sz val="11"/>
        <color theme="1"/>
        <rFont val="Calibri"/>
        <family val="2"/>
        <scheme val="minor"/>
      </rPr>
      <t xml:space="preserve"> x </t>
    </r>
    <r>
      <rPr>
        <b/>
        <sz val="11"/>
        <color rgb="FFFF0000"/>
        <rFont val="Calibri"/>
        <family val="2"/>
        <scheme val="minor"/>
      </rPr>
      <t>CAICÓ</t>
    </r>
  </si>
  <si>
    <r>
      <t xml:space="preserve">COMPARTILHADO                                                 </t>
    </r>
    <r>
      <rPr>
        <b/>
        <sz val="11"/>
        <color theme="1"/>
        <rFont val="Calibri"/>
        <family val="2"/>
        <scheme val="minor"/>
      </rPr>
      <t>ALECRIM x ZONA SUL</t>
    </r>
  </si>
  <si>
    <t>O Estudo inicial permanece inalterado, nesta opção será instalada usina na Unidade ASSU e a geração será compartilhada com a Unidade CAICÓ.</t>
  </si>
  <si>
    <t>Neste estudo, utiliza-se toda a área disponível da unidade Unidade ALECRIM, com inclusão de novos locais ( cobertura do CD e Estacionamento ), onde a geração será compartilhada com a Unidade Zona Sul.</t>
  </si>
  <si>
    <r>
      <t xml:space="preserve">COMPARTILHADO                                                 </t>
    </r>
    <r>
      <rPr>
        <b/>
        <sz val="11"/>
        <color theme="1"/>
        <rFont val="Calibri"/>
        <family val="2"/>
        <scheme val="minor"/>
      </rPr>
      <t>CENTRO x MOSSORÓ</t>
    </r>
  </si>
  <si>
    <t>Neste estudo utilizou-se toa a área disponível nas duas unidades, e o crédito gerado no Unidade MOSSORÓ será compartilhado com a Unidade CENTRO.</t>
  </si>
  <si>
    <r>
      <t xml:space="preserve">COMPARTILHADO                                                 </t>
    </r>
    <r>
      <rPr>
        <b/>
        <sz val="11"/>
        <color theme="1"/>
        <rFont val="Calibri"/>
        <family val="2"/>
        <scheme val="minor"/>
      </rPr>
      <t xml:space="preserve">TERRENO HERMES x </t>
    </r>
    <r>
      <rPr>
        <b/>
        <sz val="11"/>
        <color rgb="FFFF0000"/>
        <rFont val="Calibri"/>
        <family val="2"/>
        <scheme val="minor"/>
      </rPr>
      <t>MACAÍBA</t>
    </r>
  </si>
  <si>
    <t>Estimativa calculada pela engenharia SENAC com valores proporcionais com base nos já conhecidos.  Aguardando SENAI enviar Estudo com as informações precisas.</t>
  </si>
  <si>
    <t>Estudo inicial permanece inalterado</t>
  </si>
  <si>
    <t>As estimativas apresentadas foram geradas a partir dos Relatórios Iniciais, e revisados apresentados pela Equipe Técnica do SENAI</t>
  </si>
  <si>
    <r>
      <rPr>
        <sz val="14"/>
        <color theme="1"/>
        <rFont val="Calibri"/>
        <family val="2"/>
        <scheme val="minor"/>
      </rPr>
      <t>ANÁLISE COMPARATIVA:</t>
    </r>
    <r>
      <rPr>
        <b/>
        <sz val="14"/>
        <color theme="1"/>
        <rFont val="Calibri"/>
        <family val="2"/>
        <scheme val="minor"/>
      </rPr>
      <t xml:space="preserve"> ESTUDO COM IMPLANTAÇÃO DE SISTEMAS COMPARTILHADOS</t>
    </r>
  </si>
  <si>
    <t>ACUMULADO DAS UNIDADES</t>
  </si>
  <si>
    <r>
      <t xml:space="preserve">COMPARTILHADO                                                 </t>
    </r>
    <r>
      <rPr>
        <b/>
        <sz val="11"/>
        <color theme="1"/>
        <rFont val="Calibri"/>
        <family val="2"/>
        <scheme val="minor"/>
      </rPr>
      <t xml:space="preserve">ALECRIM x </t>
    </r>
    <r>
      <rPr>
        <b/>
        <sz val="11"/>
        <color rgb="FFFF0000"/>
        <rFont val="Calibri"/>
        <family val="2"/>
        <scheme val="minor"/>
      </rPr>
      <t>ZONA SUL</t>
    </r>
  </si>
  <si>
    <t>ITEM</t>
  </si>
  <si>
    <t>DESCRIÇÃO</t>
  </si>
  <si>
    <t xml:space="preserve">PREÇO UNITÁRIO </t>
  </si>
  <si>
    <t>PREÇO TOTAL</t>
  </si>
  <si>
    <t>VALOR TOTAL DA OBRA</t>
  </si>
  <si>
    <t xml:space="preserve">PLANILHA ORÇAMENTÁRIA </t>
  </si>
  <si>
    <t>QUANTIDADE</t>
  </si>
  <si>
    <t>% DO TOTAL</t>
  </si>
  <si>
    <t>SERVIÇO DE ELABORAÇÃO E EMISSÃO PARA O CLIENTE DE PLANO DE MANUTENÇÃO CONTENDO INSTRUÇÕES PARA OPERAÇÃO E MANUTENÇÃO BÁSICA DO SFCR A SER REALIZADA PELA EQUIPE DO CLIENTE E ENTREGUE NO ATO DO COMISSIONAMENTO</t>
  </si>
  <si>
    <t>ELABORAÇÃO E EMISSÃO PARA O CLIENTE DO PROJETO DE "As Built";</t>
  </si>
  <si>
    <r>
      <rPr>
        <b/>
        <sz val="11"/>
        <color theme="1"/>
        <rFont val="Calibri"/>
        <family val="2"/>
        <scheme val="minor"/>
      </rPr>
      <t>FORNECIMENTO DE EQUIPAMENTOS, MATERIAIS E COMPONENTES SOBRESSALENTES:</t>
    </r>
    <r>
      <rPr>
        <sz val="11"/>
        <color theme="1"/>
        <rFont val="Calibri"/>
        <family val="2"/>
        <scheme val="minor"/>
      </rPr>
      <t xml:space="preserve"> Fornecer conforme o projeto, assim como exigências e recomendações do caderno de especificações dos Termos de Referência;</t>
    </r>
  </si>
  <si>
    <r>
      <rPr>
        <b/>
        <sz val="11"/>
        <color theme="1"/>
        <rFont val="Calibri"/>
        <family val="2"/>
        <scheme val="minor"/>
      </rPr>
      <t>FORNECIMENTO DE EQUIPAMENTOS, MATERIAIS E COMPONENTES PLATAFORMA DE MONITORAMENTO [VIA CELULAR SMARTPHONE/tablet e EM PC/TELEVISOR]</t>
    </r>
    <r>
      <rPr>
        <sz val="11"/>
        <color theme="1"/>
        <rFont val="Calibri"/>
        <family val="2"/>
        <scheme val="minor"/>
      </rPr>
      <t xml:space="preserve"> -  Fornecer conforme o projeto, assim como exigências e recomendações do caderno de especificações dos Termos de Referência;</t>
    </r>
  </si>
  <si>
    <r>
      <rPr>
        <b/>
        <sz val="11"/>
        <color theme="1"/>
        <rFont val="Calibri"/>
        <family val="2"/>
        <scheme val="minor"/>
      </rPr>
      <t>FORNECIMENTO DOS DEMAIS MATERIAIS E COMPONENTES QUE IRÃO COMPOR O SFCR</t>
    </r>
    <r>
      <rPr>
        <sz val="11"/>
        <color theme="1"/>
        <rFont val="Calibri"/>
        <family val="2"/>
        <scheme val="minor"/>
      </rPr>
      <t xml:space="preserve"> [Caixas de junção (STRING BOX) e de passagem, estrutura e acessórios de sustentação e fixação dos módulos, cabos, terminais, conectores, eletrodutos, aterramento, dispositivos de proteção , etc.... e o que mais se fizer necessário para o bom funcionamento do sistema ETC.]   - Fornecer conforme o projeto, assim como exigências e recomendações do caderno de especificações dos Termos de Referência;</t>
    </r>
  </si>
  <si>
    <r>
      <rPr>
        <b/>
        <sz val="11"/>
        <color theme="1"/>
        <rFont val="Calibri"/>
        <family val="2"/>
        <scheme val="minor"/>
      </rPr>
      <t>FORNECIMENTO DOS MÓDULOS FOTOVOLTAICOS</t>
    </r>
    <r>
      <rPr>
        <sz val="11"/>
        <color theme="1"/>
        <rFont val="Calibri"/>
        <family val="2"/>
        <scheme val="minor"/>
      </rPr>
      <t xml:space="preserve"> - Fornecer conforme o projeto, assim como exigências e recomendações do caderno de especificações dos Termos de Referência;</t>
    </r>
  </si>
  <si>
    <r>
      <t xml:space="preserve">SERVIÇO DE INSTALAÇÃO DA USINA FOTOVOLTAICA-  </t>
    </r>
    <r>
      <rPr>
        <sz val="11"/>
        <color theme="1"/>
        <rFont val="Calibri"/>
        <family val="2"/>
        <scheme val="minor"/>
      </rPr>
      <t>Executar conforme o projeto, assim como exigências e recomendações do caderno de especificações dos Termos de Referência</t>
    </r>
  </si>
  <si>
    <r>
      <t xml:space="preserve">SERVIÇO DE INSTALAÇÃO DE EQUIPAMENTOS, MATERIAIS E COMPONENTES PLATAFORMA DE MONITORAMENTO [VIA CELULAR SMARTPHONE/TABLET E EM PC/TELEVISOR]- </t>
    </r>
    <r>
      <rPr>
        <sz val="11"/>
        <color theme="1"/>
        <rFont val="Calibri"/>
        <family val="2"/>
        <scheme val="minor"/>
      </rPr>
      <t xml:space="preserve"> Executar conforme o projeto, assim como exigências e recomendações do caderno de especificações dos Termos de Referência</t>
    </r>
  </si>
  <si>
    <t>SERVIÇO DE COMISSIONAMENTO [ Com Registro fotográfico das INSPEÇÕES E ENSAIOS DE CATEGORIA 1] DO SFCR E EMISSÃO DA DOCUMENTAÇÃO  COM OS RESULTADOS DO COMISSINAMENTO PARA O CLIENTE, EM CONFORMIDADE COM A NORMA  ABNT NBR 16274.</t>
  </si>
  <si>
    <r>
      <rPr>
        <b/>
        <sz val="11"/>
        <color rgb="FF000000"/>
        <rFont val="Calibri"/>
        <family val="2"/>
        <scheme val="minor"/>
      </rPr>
      <t>SERVIÇOS DE DIMENSIONAMENTO E PROJETOS</t>
    </r>
    <r>
      <rPr>
        <sz val="11"/>
        <color rgb="FF000000"/>
        <rFont val="Calibri"/>
        <family val="2"/>
        <scheme val="minor"/>
      </rPr>
      <t xml:space="preserve"> necessários para a conexão do sistema à rede elétrica e homologação junto à concessionária, incluindo Anotação de Responsabildade Técnica  de Projeto e Execução do SFRC, atendendo as exigências das especificações técnicas em anexo</t>
    </r>
  </si>
  <si>
    <r>
      <rPr>
        <b/>
        <sz val="11"/>
        <color rgb="FF000000"/>
        <rFont val="Calibri"/>
        <family val="2"/>
        <scheme val="minor"/>
      </rPr>
      <t>HOMOLOGAÇÃO DO SFCR JUNTO À CONCESSIONÁRIA LOCAL</t>
    </r>
    <r>
      <rPr>
        <sz val="11"/>
        <color rgb="FF000000"/>
        <rFont val="Calibri"/>
        <family val="2"/>
        <scheme val="minor"/>
      </rPr>
      <t xml:space="preserve"> de energia, responsabilidade pelo acompanhamento referente processo de aprovação do projeto e liberação formal da concessionária para acesso do SFCR à rede elétrica.</t>
    </r>
  </si>
  <si>
    <t>und</t>
  </si>
  <si>
    <t>FORNECIMENTO DE EQUIPAMENTOS, MEDIÇÃO</t>
  </si>
  <si>
    <t>SERVIÇO DE INSTALAÇÃO MEDIÇÃO E ACESSÓRIOS</t>
  </si>
  <si>
    <t xml:space="preserve">OBRA: SISTEMA DE GERAÇÃO DE ENERGIA FOTOVOLTAICA (SFCR) CONECTADA À REDE DA DISTRIBUIDORA LOCAL (CONCESSIONÁRIA DE ENERGIA)                                                                                                                                                                               </t>
  </si>
  <si>
    <t>INSTALAÇÃO E COMISSIONAMENTO SFCR PARA 550 W</t>
  </si>
  <si>
    <r>
      <t>SERVIÇOS DE DIMENSIONAMENTO E PROJETOS</t>
    </r>
    <r>
      <rPr>
        <sz val="11"/>
        <color rgb="FF000000"/>
        <rFont val="Calibri"/>
        <family val="2"/>
        <scheme val="minor"/>
      </rPr>
      <t xml:space="preserve"> necessários para a conexão do sistema à rede elétrica e homologação junto à concessionária, incluindo Anotação de Responsabildade Técnica  de Projeto e Execução do SFRC, atendendo as exigências das especificações técnicas em anexo</t>
    </r>
  </si>
  <si>
    <r>
      <t>HOMOLOGAÇÃO DO SFCR JUNTO À CONCESSIONÁRIA LOCAL</t>
    </r>
    <r>
      <rPr>
        <sz val="11"/>
        <color rgb="FF000000"/>
        <rFont val="Calibri"/>
        <family val="2"/>
        <scheme val="minor"/>
      </rPr>
      <t xml:space="preserve"> de energia, responsabilidade pelo acompanhamento referente processo de aprovação do projeto e liberação formal da concessionária para acesso do SFCR à rede elétrica.</t>
    </r>
  </si>
  <si>
    <r>
      <t>FORNECIMENTO DOS MÓDULOS FOTOVOLTAICOS</t>
    </r>
    <r>
      <rPr>
        <sz val="11"/>
        <color rgb="FF000000"/>
        <rFont val="Calibri"/>
        <family val="2"/>
        <scheme val="minor"/>
      </rPr>
      <t xml:space="preserve"> - Fornecer conforme o projeto, assim como exigências e recomendações do caderno de especificações dos Termos de Referência;</t>
    </r>
  </si>
  <si>
    <r>
      <t>FORNECIMENTO DOS DEMAIS MATERIAIS E COMPONENTES QUE IRÃO COMPOR O SFCR</t>
    </r>
    <r>
      <rPr>
        <sz val="11"/>
        <color rgb="FF000000"/>
        <rFont val="Calibri"/>
        <family val="2"/>
        <scheme val="minor"/>
      </rPr>
      <t xml:space="preserve"> [Caixas de junção (STRING BOX) e de passagem, estrutura e acessórios de sustentação e fixação dos módulos, cabos, terminais, conectores, eletrodutos, aterramento, dispositivos de proteção , etc.... e o que mais se fizer necessário para o bom funcionamento do sistema ETC.]   - Fornecer conforme o projeto, assim como exigências e recomendações do caderno de especificações dos Termos de Referência;</t>
    </r>
  </si>
  <si>
    <r>
      <t>FORNECIMENTO DE EQUIPAMENTOS, MATERIAIS E COMPONENTES PLATAFORMA DE MONITORAMENTO [VIA CELULAR SMARTPHONE/tablet e EM PC/TELEVISOR]</t>
    </r>
    <r>
      <rPr>
        <sz val="11"/>
        <color rgb="FF000000"/>
        <rFont val="Calibri"/>
        <family val="2"/>
        <scheme val="minor"/>
      </rPr>
      <t xml:space="preserve"> -  Fornecer conforme o projeto, assim como exigências e recomendações do caderno de especificações dos Termos de Referência;</t>
    </r>
  </si>
  <si>
    <r>
      <t>FORNECIMENTO DE EQUIPAMENTOS, MATERIAIS E COMPONENTES SOBRESSALENTES:</t>
    </r>
    <r>
      <rPr>
        <sz val="11"/>
        <color rgb="FF000000"/>
        <rFont val="Calibri"/>
        <family val="2"/>
        <scheme val="minor"/>
      </rPr>
      <t xml:space="preserve"> Fornecer conforme o projeto, assim como exigências e recomendações do caderno de especificações dos Termos de Referência;</t>
    </r>
  </si>
  <si>
    <r>
      <t xml:space="preserve">SERVIÇO DE INSTALAÇÃO DA USINA FOTOVOLTAICA-  </t>
    </r>
    <r>
      <rPr>
        <sz val="11"/>
        <color rgb="FF000000"/>
        <rFont val="Calibri"/>
        <family val="2"/>
        <scheme val="minor"/>
      </rPr>
      <t>Executar conforme o projeto, assim como exigências e recomendações do caderno de especificações dos Termos de Referência</t>
    </r>
  </si>
  <si>
    <r>
      <t xml:space="preserve">SERVIÇO DE INSTALAÇÃO DE EQUIPAMENTOS, MATERIAIS E COMPONENTES PLATAFORMA DE MONITORAMENTO [VIA CELULAR SMARTPHONE/TABLET E EM PC/TELEVISOR]- </t>
    </r>
    <r>
      <rPr>
        <sz val="11"/>
        <color rgb="FF000000"/>
        <rFont val="Calibri"/>
        <family val="2"/>
        <scheme val="minor"/>
      </rPr>
      <t xml:space="preserve"> Executar conforme o projeto, assim como exigências e recomendações do caderno de especificações dos Termos de Referência</t>
    </r>
  </si>
  <si>
    <r>
      <rPr>
        <b/>
        <sz val="11"/>
        <color theme="1"/>
        <rFont val="Calibri"/>
        <family val="2"/>
        <scheme val="minor"/>
      </rPr>
      <t>FORNECIMENTO DOS INVERSORES DE FREQUÊNCIA</t>
    </r>
    <r>
      <rPr>
        <sz val="11"/>
        <color theme="1"/>
        <rFont val="Calibri"/>
        <family val="2"/>
        <scheme val="minor"/>
      </rPr>
      <t xml:space="preserve">  75 KW - Fornecer conforme o projeto, assim como exigências e recomendações do caderno de especificações dos Termos de Referência;</t>
    </r>
  </si>
  <si>
    <r>
      <t>FORNECIMENTO DOS INVERSORES DE FREQUÊNCIA</t>
    </r>
    <r>
      <rPr>
        <sz val="11"/>
        <color rgb="FF000000"/>
        <rFont val="Calibri"/>
        <family val="2"/>
        <scheme val="minor"/>
      </rPr>
      <t xml:space="preserve">  50 KW  - Fornecer conforme o projeto, assim como exigências e recomendações do caderno de especificações dos Termos de Referência;</t>
    </r>
  </si>
  <si>
    <r>
      <t>FORNECIMENTO DOS INVERSORES DE FREQUÊNCIA</t>
    </r>
    <r>
      <rPr>
        <sz val="11"/>
        <color rgb="FF000000"/>
        <rFont val="Calibri"/>
        <family val="2"/>
        <scheme val="minor"/>
      </rPr>
      <t xml:space="preserve"> 36 KW  - Fornecer conforme o projeto, assim como exigências e recomendações do caderno de especificações dos Termos de Referência;</t>
    </r>
  </si>
  <si>
    <r>
      <rPr>
        <b/>
        <sz val="11"/>
        <color theme="1"/>
        <rFont val="Calibri"/>
        <family val="2"/>
        <scheme val="minor"/>
      </rPr>
      <t>FORNECIMENTO DOS INVERSORES DE FREQUÊNCIA</t>
    </r>
    <r>
      <rPr>
        <sz val="11"/>
        <color theme="1"/>
        <rFont val="Calibri"/>
        <family val="2"/>
        <scheme val="minor"/>
      </rPr>
      <t xml:space="preserve"> 36 KW  - Fornecer conforme o projeto, assim como exigências e recomendações do caderno de especificações dos Termos de Referência;</t>
    </r>
  </si>
  <si>
    <t xml:space="preserve">SISTEMA 1 - METALICO - GINÁSIO ANA LUISA	</t>
  </si>
  <si>
    <r>
      <t>PROJETO E HOMOLOGAÇÃO DO SISTEMA DE ENERGIA SOLAR FOTOVOLTAICO CONECTADO A REDE PARA 75,00</t>
    </r>
    <r>
      <rPr>
        <b/>
        <sz val="11"/>
        <rFont val="Calibri"/>
        <family val="2"/>
        <scheme val="minor"/>
      </rPr>
      <t xml:space="preserve"> kWp</t>
    </r>
  </si>
  <si>
    <t>SISTEMA DO ENERGIA SOLAR FOTOVOLTAICO CONECTADO A REDE - SFCR PARA 75,00 kWp</t>
  </si>
  <si>
    <t>FORNECIMENTO DE EQUIPAMENTOS E MATERIAIS PARA O SFCR 75,00 kWp</t>
  </si>
  <si>
    <t>SISTEMA 2 - CERAMICO - EMEI PEQUENO POLEGAR</t>
  </si>
  <si>
    <t>SISTEMA 3 - FIBROCIMENTO E METÁLICO - ESCOLA PROGRESSO</t>
  </si>
  <si>
    <r>
      <t>PROJETO E HOMOLOGAÇÃO DO SISTEMA DE ENERGIA SOLAR FOTOVOLTAICO CONECTADO A REDE PARA 50,00</t>
    </r>
    <r>
      <rPr>
        <b/>
        <sz val="11"/>
        <rFont val="Calibri"/>
        <family val="2"/>
        <scheme val="minor"/>
      </rPr>
      <t xml:space="preserve"> kWp</t>
    </r>
  </si>
  <si>
    <t>SISTEMA DO ENERGIA SOLAR FOTOVOLTAICO CONECTADO A REDE - SFCR PARA 50,00 kWp</t>
  </si>
  <si>
    <t>FORNECIMENTO DE EQUIPAMENTOS E MATERIAIS PARA O SFCR 50,00 kWp</t>
  </si>
  <si>
    <t>SISTEMA 8 - METÁLICO - ESCOLA SANTA CLARA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</si>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</sst>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0.0"/>
    <numFmt numFmtId="167" formatCode="&quot;R$&quot;\ #,##0.00"/>
  </numFmts>
  <fonts count="4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0"/>
      <color theme="4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b/>
      <sz val="12"/>
      <color rgb="FFFFFFFF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497B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ED7D31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rgb="FF000000"/>
      </patternFill>
    </fill>
  </fills>
  <borders count="1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9" fontId="3" fillId="0" borderId="0" xfId="0" applyNumberFormat="1" applyFont="1" applyAlignment="1">
      <alignment horizontal="center" vertical="center"/>
    </xf>
    <xf numFmtId="165" fontId="6" fillId="0" borderId="0" xfId="1" applyFont="1" applyAlignment="1">
      <alignment vertical="center"/>
    </xf>
    <xf numFmtId="165" fontId="0" fillId="0" borderId="0" xfId="0" applyNumberForma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65" fontId="6" fillId="0" borderId="5" xfId="1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/>
    </xf>
    <xf numFmtId="165" fontId="9" fillId="3" borderId="5" xfId="1" applyFont="1" applyFill="1" applyBorder="1" applyAlignment="1">
      <alignment vertical="center"/>
    </xf>
    <xf numFmtId="165" fontId="7" fillId="3" borderId="5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justify" vertical="center" wrapText="1"/>
    </xf>
    <xf numFmtId="0" fontId="11" fillId="3" borderId="8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0" fontId="3" fillId="0" borderId="5" xfId="0" applyNumberFormat="1" applyFont="1" applyBorder="1" applyAlignment="1">
      <alignment horizontal="center" vertical="center"/>
    </xf>
    <xf numFmtId="10" fontId="10" fillId="3" borderId="5" xfId="0" applyNumberFormat="1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/>
    </xf>
    <xf numFmtId="165" fontId="14" fillId="4" borderId="5" xfId="1" applyFont="1" applyFill="1" applyBorder="1" applyAlignment="1">
      <alignment vertical="center"/>
    </xf>
    <xf numFmtId="165" fontId="13" fillId="4" borderId="5" xfId="0" applyNumberFormat="1" applyFont="1" applyFill="1" applyBorder="1" applyAlignment="1">
      <alignment vertical="center"/>
    </xf>
    <xf numFmtId="0" fontId="13" fillId="4" borderId="5" xfId="0" applyFont="1" applyFill="1" applyBorder="1" applyAlignment="1">
      <alignment horizontal="center" vertical="center"/>
    </xf>
    <xf numFmtId="1" fontId="13" fillId="4" borderId="5" xfId="0" applyNumberFormat="1" applyFont="1" applyFill="1" applyBorder="1" applyAlignment="1">
      <alignment horizontal="center" vertical="center"/>
    </xf>
    <xf numFmtId="10" fontId="15" fillId="4" borderId="5" xfId="0" applyNumberFormat="1" applyFont="1" applyFill="1" applyBorder="1" applyAlignment="1">
      <alignment horizontal="center" vertical="center"/>
    </xf>
    <xf numFmtId="164" fontId="15" fillId="4" borderId="5" xfId="0" applyNumberFormat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4" borderId="8" xfId="0" applyFont="1" applyFill="1" applyBorder="1" applyAlignment="1">
      <alignment vertical="center" wrapText="1"/>
    </xf>
    <xf numFmtId="1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right" vertical="center" indent="2"/>
    </xf>
    <xf numFmtId="0" fontId="3" fillId="0" borderId="0" xfId="0" applyFont="1" applyAlignment="1">
      <alignment horizontal="right" vertical="center" indent="2"/>
    </xf>
    <xf numFmtId="0" fontId="0" fillId="0" borderId="0" xfId="0" applyAlignment="1">
      <alignment horizontal="left" vertical="center"/>
    </xf>
    <xf numFmtId="0" fontId="12" fillId="5" borderId="9" xfId="0" applyFont="1" applyFill="1" applyBorder="1" applyAlignment="1">
      <alignment vertical="center"/>
    </xf>
    <xf numFmtId="165" fontId="4" fillId="5" borderId="10" xfId="1" applyFont="1" applyFill="1" applyBorder="1" applyAlignment="1">
      <alignment vertical="center"/>
    </xf>
    <xf numFmtId="0" fontId="4" fillId="5" borderId="10" xfId="0" applyFont="1" applyFill="1" applyBorder="1" applyAlignment="1">
      <alignment horizontal="center" vertical="center"/>
    </xf>
    <xf numFmtId="1" fontId="4" fillId="5" borderId="10" xfId="0" applyNumberFormat="1" applyFont="1" applyFill="1" applyBorder="1" applyAlignment="1">
      <alignment horizontal="center" vertical="center"/>
    </xf>
    <xf numFmtId="10" fontId="18" fillId="5" borderId="10" xfId="2" applyNumberFormat="1" applyFont="1" applyFill="1" applyBorder="1" applyAlignment="1">
      <alignment horizontal="center" vertical="center"/>
    </xf>
    <xf numFmtId="164" fontId="4" fillId="5" borderId="10" xfId="0" applyNumberFormat="1" applyFont="1" applyFill="1" applyBorder="1" applyAlignment="1">
      <alignment horizontal="center" vertical="center"/>
    </xf>
    <xf numFmtId="2" fontId="18" fillId="5" borderId="10" xfId="0" applyNumberFormat="1" applyFont="1" applyFill="1" applyBorder="1" applyAlignment="1">
      <alignment horizontal="center" vertical="center"/>
    </xf>
    <xf numFmtId="165" fontId="19" fillId="0" borderId="0" xfId="1" applyFont="1" applyAlignment="1">
      <alignment horizontal="center" vertical="top"/>
    </xf>
    <xf numFmtId="0" fontId="6" fillId="0" borderId="10" xfId="0" applyFont="1" applyBorder="1" applyAlignment="1">
      <alignment vertical="center"/>
    </xf>
    <xf numFmtId="0" fontId="8" fillId="5" borderId="11" xfId="0" applyFont="1" applyFill="1" applyBorder="1" applyAlignment="1">
      <alignment vertical="center" wrapText="1"/>
    </xf>
    <xf numFmtId="0" fontId="20" fillId="0" borderId="0" xfId="0" applyFont="1" applyAlignment="1">
      <alignment horizontal="right" indent="2"/>
    </xf>
    <xf numFmtId="0" fontId="0" fillId="0" borderId="12" xfId="0" applyBorder="1" applyAlignment="1">
      <alignment vertical="center"/>
    </xf>
    <xf numFmtId="165" fontId="6" fillId="0" borderId="12" xfId="1" applyFont="1" applyBorder="1" applyAlignment="1">
      <alignment vertical="center"/>
    </xf>
    <xf numFmtId="165" fontId="0" fillId="0" borderId="12" xfId="0" applyNumberFormat="1" applyBorder="1" applyAlignment="1">
      <alignment vertical="center"/>
    </xf>
    <xf numFmtId="0" fontId="0" fillId="0" borderId="12" xfId="0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0" fontId="3" fillId="0" borderId="12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justify" vertical="center" wrapText="1"/>
    </xf>
    <xf numFmtId="0" fontId="18" fillId="0" borderId="0" xfId="0" applyFont="1" applyAlignment="1">
      <alignment vertical="center"/>
    </xf>
    <xf numFmtId="0" fontId="12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65" fontId="23" fillId="0" borderId="5" xfId="1" applyFont="1" applyFill="1" applyBorder="1" applyAlignment="1">
      <alignment vertical="center"/>
    </xf>
    <xf numFmtId="165" fontId="22" fillId="0" borderId="5" xfId="0" applyNumberFormat="1" applyFont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1" fontId="22" fillId="0" borderId="5" xfId="0" applyNumberFormat="1" applyFont="1" applyBorder="1" applyAlignment="1">
      <alignment horizontal="center" vertical="center"/>
    </xf>
    <xf numFmtId="10" fontId="24" fillId="0" borderId="5" xfId="0" applyNumberFormat="1" applyFont="1" applyBorder="1" applyAlignment="1">
      <alignment horizontal="center" vertical="center"/>
    </xf>
    <xf numFmtId="164" fontId="24" fillId="0" borderId="5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5" fillId="0" borderId="8" xfId="0" applyFont="1" applyBorder="1" applyAlignment="1">
      <alignment vertical="center" wrapText="1"/>
    </xf>
    <xf numFmtId="0" fontId="25" fillId="0" borderId="8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165" fontId="0" fillId="0" borderId="0" xfId="1" applyFont="1" applyAlignment="1">
      <alignment vertical="center"/>
    </xf>
    <xf numFmtId="165" fontId="4" fillId="0" borderId="0" xfId="1" applyFont="1" applyAlignment="1">
      <alignment vertical="center"/>
    </xf>
    <xf numFmtId="165" fontId="13" fillId="0" borderId="0" xfId="1" applyFont="1" applyAlignment="1">
      <alignment vertical="center"/>
    </xf>
    <xf numFmtId="165" fontId="12" fillId="0" borderId="0" xfId="1" applyFont="1" applyAlignment="1">
      <alignment vertical="center"/>
    </xf>
    <xf numFmtId="165" fontId="9" fillId="0" borderId="5" xfId="1" applyFont="1" applyBorder="1" applyAlignment="1">
      <alignment vertical="center"/>
    </xf>
    <xf numFmtId="165" fontId="7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0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justify" vertical="center" wrapText="1"/>
    </xf>
    <xf numFmtId="166" fontId="10" fillId="0" borderId="6" xfId="0" applyNumberFormat="1" applyFont="1" applyBorder="1" applyAlignment="1">
      <alignment horizontal="center" vertical="center"/>
    </xf>
    <xf numFmtId="0" fontId="0" fillId="5" borderId="4" xfId="0" applyFill="1" applyBorder="1" applyAlignment="1">
      <alignment vertical="center" wrapText="1"/>
    </xf>
    <xf numFmtId="165" fontId="6" fillId="5" borderId="5" xfId="1" applyFont="1" applyFill="1" applyBorder="1" applyAlignment="1">
      <alignment vertical="center"/>
    </xf>
    <xf numFmtId="165" fontId="0" fillId="5" borderId="5" xfId="0" applyNumberFormat="1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1" fontId="0" fillId="5" borderId="5" xfId="0" applyNumberFormat="1" applyFill="1" applyBorder="1" applyAlignment="1">
      <alignment horizontal="center" vertical="center"/>
    </xf>
    <xf numFmtId="10" fontId="3" fillId="5" borderId="5" xfId="0" applyNumberFormat="1" applyFont="1" applyFill="1" applyBorder="1" applyAlignment="1">
      <alignment horizontal="center" vertical="center"/>
    </xf>
    <xf numFmtId="164" fontId="3" fillId="5" borderId="5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65" fontId="9" fillId="5" borderId="5" xfId="1" applyFont="1" applyFill="1" applyBorder="1" applyAlignment="1">
      <alignment vertical="center"/>
    </xf>
    <xf numFmtId="165" fontId="7" fillId="5" borderId="5" xfId="0" applyNumberFormat="1" applyFont="1" applyFill="1" applyBorder="1" applyAlignment="1">
      <alignment vertical="center"/>
    </xf>
    <xf numFmtId="0" fontId="7" fillId="5" borderId="5" xfId="0" applyFont="1" applyFill="1" applyBorder="1" applyAlignment="1">
      <alignment horizontal="center" vertical="center"/>
    </xf>
    <xf numFmtId="1" fontId="7" fillId="5" borderId="5" xfId="0" applyNumberFormat="1" applyFont="1" applyFill="1" applyBorder="1" applyAlignment="1">
      <alignment horizontal="center" vertical="center"/>
    </xf>
    <xf numFmtId="10" fontId="10" fillId="5" borderId="5" xfId="0" applyNumberFormat="1" applyFont="1" applyFill="1" applyBorder="1" applyAlignment="1">
      <alignment horizontal="center" vertical="center"/>
    </xf>
    <xf numFmtId="164" fontId="10" fillId="5" borderId="5" xfId="0" applyNumberFormat="1" applyFont="1" applyFill="1" applyBorder="1" applyAlignment="1">
      <alignment horizontal="center" vertical="center"/>
    </xf>
    <xf numFmtId="166" fontId="10" fillId="5" borderId="6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165" fontId="6" fillId="0" borderId="8" xfId="1" applyFont="1" applyBorder="1" applyAlignment="1">
      <alignment vertical="center"/>
    </xf>
    <xf numFmtId="165" fontId="0" fillId="0" borderId="8" xfId="0" applyNumberFormat="1" applyBorder="1" applyAlignment="1">
      <alignment vertical="center"/>
    </xf>
    <xf numFmtId="0" fontId="0" fillId="0" borderId="8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0" fontId="3" fillId="0" borderId="8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5" fontId="0" fillId="0" borderId="0" xfId="1" applyFont="1" applyBorder="1" applyAlignment="1">
      <alignment vertical="center"/>
    </xf>
    <xf numFmtId="165" fontId="9" fillId="0" borderId="8" xfId="1" applyFont="1" applyBorder="1" applyAlignment="1">
      <alignment vertical="center"/>
    </xf>
    <xf numFmtId="165" fontId="7" fillId="0" borderId="8" xfId="0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0" fontId="10" fillId="0" borderId="8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166" fontId="10" fillId="0" borderId="8" xfId="0" applyNumberFormat="1" applyFont="1" applyBorder="1" applyAlignment="1">
      <alignment horizontal="center" vertical="center"/>
    </xf>
    <xf numFmtId="165" fontId="28" fillId="0" borderId="5" xfId="1" applyFont="1" applyFill="1" applyBorder="1" applyAlignment="1">
      <alignment vertical="center"/>
    </xf>
    <xf numFmtId="165" fontId="28" fillId="0" borderId="5" xfId="0" applyNumberFormat="1" applyFont="1" applyBorder="1" applyAlignment="1">
      <alignment vertical="center"/>
    </xf>
    <xf numFmtId="0" fontId="28" fillId="0" borderId="5" xfId="0" applyFont="1" applyBorder="1" applyAlignment="1">
      <alignment horizontal="center" vertical="center"/>
    </xf>
    <xf numFmtId="1" fontId="28" fillId="0" borderId="5" xfId="0" applyNumberFormat="1" applyFont="1" applyBorder="1" applyAlignment="1">
      <alignment horizontal="center" vertical="center"/>
    </xf>
    <xf numFmtId="10" fontId="28" fillId="0" borderId="5" xfId="0" applyNumberFormat="1" applyFont="1" applyBorder="1" applyAlignment="1">
      <alignment horizontal="center" vertical="center"/>
    </xf>
    <xf numFmtId="164" fontId="28" fillId="0" borderId="5" xfId="0" applyNumberFormat="1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4" xfId="0" applyFont="1" applyBorder="1" applyAlignment="1">
      <alignment vertical="center"/>
    </xf>
    <xf numFmtId="165" fontId="6" fillId="6" borderId="5" xfId="1" applyFont="1" applyFill="1" applyBorder="1" applyAlignment="1">
      <alignment vertical="center"/>
    </xf>
    <xf numFmtId="165" fontId="0" fillId="6" borderId="5" xfId="0" applyNumberFormat="1" applyFill="1" applyBorder="1" applyAlignment="1">
      <alignment vertical="center"/>
    </xf>
    <xf numFmtId="0" fontId="0" fillId="6" borderId="5" xfId="0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10" fontId="3" fillId="6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166" fontId="3" fillId="6" borderId="6" xfId="0" applyNumberFormat="1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horizontal="center" vertical="center"/>
    </xf>
    <xf numFmtId="0" fontId="26" fillId="0" borderId="4" xfId="0" applyFont="1" applyBorder="1" applyAlignment="1">
      <alignment vertical="center"/>
    </xf>
    <xf numFmtId="0" fontId="8" fillId="0" borderId="7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/>
    </xf>
    <xf numFmtId="0" fontId="30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29" fillId="0" borderId="13" xfId="0" applyFont="1" applyBorder="1" applyAlignment="1">
      <alignment horizontal="center" vertical="center"/>
    </xf>
    <xf numFmtId="0" fontId="36" fillId="9" borderId="13" xfId="0" applyFont="1" applyFill="1" applyBorder="1" applyAlignment="1">
      <alignment horizontal="center" vertical="center" wrapText="1"/>
    </xf>
    <xf numFmtId="0" fontId="33" fillId="8" borderId="13" xfId="0" applyFont="1" applyFill="1" applyBorder="1" applyAlignment="1">
      <alignment horizontal="center" vertical="center"/>
    </xf>
    <xf numFmtId="0" fontId="33" fillId="6" borderId="13" xfId="0" applyFont="1" applyFill="1" applyBorder="1" applyAlignment="1">
      <alignment horizontal="center" vertical="center"/>
    </xf>
    <xf numFmtId="0" fontId="29" fillId="7" borderId="13" xfId="0" applyFont="1" applyFill="1" applyBorder="1"/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65" fontId="0" fillId="0" borderId="0" xfId="1" applyFont="1"/>
    <xf numFmtId="165" fontId="0" fillId="0" borderId="0" xfId="0" applyNumberFormat="1"/>
    <xf numFmtId="9" fontId="0" fillId="0" borderId="0" xfId="2" applyFont="1"/>
    <xf numFmtId="10" fontId="0" fillId="0" borderId="0" xfId="2" applyNumberFormat="1" applyFont="1"/>
    <xf numFmtId="167" fontId="0" fillId="0" borderId="0" xfId="2" applyNumberFormat="1" applyFont="1"/>
    <xf numFmtId="2" fontId="0" fillId="0" borderId="0" xfId="2" applyNumberFormat="1" applyFont="1"/>
    <xf numFmtId="0" fontId="12" fillId="11" borderId="13" xfId="0" applyFont="1" applyFill="1" applyBorder="1" applyAlignment="1">
      <alignment horizontal="left" vertical="center" wrapText="1"/>
    </xf>
    <xf numFmtId="0" fontId="12" fillId="11" borderId="13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35" fillId="12" borderId="13" xfId="0" applyFont="1" applyFill="1" applyBorder="1" applyAlignment="1">
      <alignment horizontal="center" vertical="center"/>
    </xf>
    <xf numFmtId="0" fontId="30" fillId="12" borderId="13" xfId="0" applyFont="1" applyFill="1" applyBorder="1" applyAlignment="1">
      <alignment horizontal="center" vertical="center"/>
    </xf>
    <xf numFmtId="0" fontId="35" fillId="9" borderId="13" xfId="0" applyFont="1" applyFill="1" applyBorder="1" applyAlignment="1">
      <alignment horizontal="center" vertical="center" wrapText="1"/>
    </xf>
    <xf numFmtId="0" fontId="35" fillId="12" borderId="13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7" fillId="8" borderId="13" xfId="0" applyFont="1" applyFill="1" applyBorder="1" applyAlignment="1">
      <alignment vertical="center" wrapText="1"/>
    </xf>
    <xf numFmtId="165" fontId="38" fillId="0" borderId="13" xfId="1" applyFont="1" applyBorder="1" applyAlignment="1">
      <alignment horizontal="center"/>
    </xf>
    <xf numFmtId="165" fontId="38" fillId="0" borderId="13" xfId="0" applyNumberFormat="1" applyFont="1" applyBorder="1"/>
    <xf numFmtId="0" fontId="37" fillId="6" borderId="13" xfId="0" applyFont="1" applyFill="1" applyBorder="1" applyAlignment="1">
      <alignment vertical="center" wrapText="1"/>
    </xf>
    <xf numFmtId="165" fontId="39" fillId="0" borderId="13" xfId="1" applyFont="1" applyFill="1" applyBorder="1" applyAlignment="1">
      <alignment horizontal="center" vertical="center" wrapText="1"/>
    </xf>
    <xf numFmtId="165" fontId="39" fillId="0" borderId="13" xfId="0" applyNumberFormat="1" applyFont="1" applyBorder="1" applyAlignment="1">
      <alignment horizontal="center" vertical="center" wrapText="1"/>
    </xf>
    <xf numFmtId="164" fontId="40" fillId="7" borderId="13" xfId="0" applyNumberFormat="1" applyFont="1" applyFill="1" applyBorder="1" applyAlignment="1">
      <alignment horizontal="center" vertical="center"/>
    </xf>
    <xf numFmtId="0" fontId="1" fillId="0" borderId="0" xfId="0" applyFont="1"/>
    <xf numFmtId="0" fontId="30" fillId="12" borderId="13" xfId="0" applyFont="1" applyFill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1" fillId="0" borderId="13" xfId="0" applyFont="1" applyBorder="1" applyAlignment="1">
      <alignment horizontal="center" wrapText="1"/>
    </xf>
    <xf numFmtId="0" fontId="35" fillId="12" borderId="13" xfId="0" applyFont="1" applyFill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37" fillId="8" borderId="13" xfId="0" applyFont="1" applyFill="1" applyBorder="1" applyAlignment="1">
      <alignment horizontal="center" wrapText="1"/>
    </xf>
    <xf numFmtId="9" fontId="38" fillId="0" borderId="13" xfId="2" applyFont="1" applyBorder="1" applyAlignment="1">
      <alignment horizontal="center"/>
    </xf>
    <xf numFmtId="9" fontId="40" fillId="7" borderId="13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35" fillId="13" borderId="13" xfId="0" applyFont="1" applyFill="1" applyBorder="1" applyAlignment="1">
      <alignment horizontal="center" vertical="center"/>
    </xf>
    <xf numFmtId="0" fontId="35" fillId="13" borderId="14" xfId="0" applyFont="1" applyFill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0" fontId="30" fillId="13" borderId="14" xfId="0" applyFont="1" applyFill="1" applyBorder="1" applyAlignment="1">
      <alignment horizontal="center"/>
    </xf>
    <xf numFmtId="0" fontId="35" fillId="13" borderId="14" xfId="0" applyFont="1" applyFill="1" applyBorder="1" applyAlignment="1">
      <alignment horizontal="center" vertical="center" wrapText="1"/>
    </xf>
    <xf numFmtId="0" fontId="35" fillId="13" borderId="14" xfId="0" applyFont="1" applyFill="1" applyBorder="1" applyAlignment="1">
      <alignment horizont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vertical="center"/>
    </xf>
    <xf numFmtId="0" fontId="30" fillId="0" borderId="18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/>
    </xf>
    <xf numFmtId="0" fontId="35" fillId="0" borderId="18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/>
    </xf>
    <xf numFmtId="0" fontId="33" fillId="14" borderId="17" xfId="0" applyFont="1" applyFill="1" applyBorder="1" applyAlignment="1">
      <alignment horizontal="center" vertical="center"/>
    </xf>
    <xf numFmtId="0" fontId="37" fillId="14" borderId="18" xfId="0" applyFont="1" applyFill="1" applyBorder="1" applyAlignment="1">
      <alignment vertical="center" wrapText="1"/>
    </xf>
    <xf numFmtId="0" fontId="37" fillId="14" borderId="18" xfId="0" applyFont="1" applyFill="1" applyBorder="1" applyAlignment="1">
      <alignment horizontal="center" wrapText="1"/>
    </xf>
    <xf numFmtId="0" fontId="29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/>
    </xf>
    <xf numFmtId="165" fontId="38" fillId="0" borderId="18" xfId="0" applyNumberFormat="1" applyFont="1" applyBorder="1" applyAlignment="1">
      <alignment horizontal="center"/>
    </xf>
    <xf numFmtId="165" fontId="38" fillId="0" borderId="18" xfId="0" applyNumberFormat="1" applyFont="1" applyBorder="1"/>
    <xf numFmtId="9" fontId="38" fillId="0" borderId="18" xfId="0" applyNumberFormat="1" applyFont="1" applyBorder="1" applyAlignment="1">
      <alignment horizontal="center"/>
    </xf>
    <xf numFmtId="0" fontId="33" fillId="0" borderId="18" xfId="0" applyFont="1" applyBorder="1" applyAlignment="1">
      <alignment horizontal="center" vertical="center"/>
    </xf>
    <xf numFmtId="0" fontId="33" fillId="15" borderId="17" xfId="0" applyFont="1" applyFill="1" applyBorder="1" applyAlignment="1">
      <alignment horizontal="center" vertical="center"/>
    </xf>
    <xf numFmtId="0" fontId="37" fillId="15" borderId="18" xfId="0" applyFont="1" applyFill="1" applyBorder="1" applyAlignment="1">
      <alignment vertical="center" wrapText="1"/>
    </xf>
    <xf numFmtId="0" fontId="30" fillId="0" borderId="18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3" fillId="16" borderId="18" xfId="0" applyFont="1" applyFill="1" applyBorder="1" applyAlignment="1">
      <alignment horizontal="left" vertical="center" wrapText="1"/>
    </xf>
    <xf numFmtId="0" fontId="31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vertical="center" wrapText="1"/>
    </xf>
    <xf numFmtId="0" fontId="31" fillId="0" borderId="18" xfId="0" applyFont="1" applyBorder="1" applyAlignment="1">
      <alignment horizontal="center" wrapText="1"/>
    </xf>
    <xf numFmtId="165" fontId="39" fillId="0" borderId="18" xfId="0" applyNumberFormat="1" applyFont="1" applyBorder="1" applyAlignment="1">
      <alignment horizontal="center" vertical="center" wrapText="1"/>
    </xf>
    <xf numFmtId="0" fontId="33" fillId="16" borderId="18" xfId="0" applyFont="1" applyFill="1" applyBorder="1" applyAlignment="1">
      <alignment vertical="center" wrapText="1"/>
    </xf>
    <xf numFmtId="0" fontId="29" fillId="7" borderId="17" xfId="0" applyFont="1" applyFill="1" applyBorder="1"/>
    <xf numFmtId="164" fontId="40" fillId="7" borderId="18" xfId="0" applyNumberFormat="1" applyFont="1" applyFill="1" applyBorder="1" applyAlignment="1">
      <alignment horizontal="center" vertical="center"/>
    </xf>
    <xf numFmtId="9" fontId="40" fillId="7" borderId="18" xfId="0" applyNumberFormat="1" applyFont="1" applyFill="1" applyBorder="1" applyAlignment="1">
      <alignment horizontal="right"/>
    </xf>
    <xf numFmtId="0" fontId="35" fillId="13" borderId="14" xfId="0" quotePrefix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3" fillId="8" borderId="13" xfId="0" applyFont="1" applyFill="1" applyBorder="1" applyAlignment="1">
      <alignment horizontal="left" vertical="center" wrapText="1"/>
    </xf>
    <xf numFmtId="0" fontId="32" fillId="7" borderId="13" xfId="0" applyFont="1" applyFill="1" applyBorder="1" applyAlignment="1">
      <alignment horizontal="right" vertical="center"/>
    </xf>
    <xf numFmtId="0" fontId="33" fillId="14" borderId="15" xfId="0" applyFont="1" applyFill="1" applyBorder="1" applyAlignment="1">
      <alignment horizontal="left" vertical="center" wrapText="1"/>
    </xf>
    <xf numFmtId="0" fontId="33" fillId="14" borderId="16" xfId="0" applyFont="1" applyFill="1" applyBorder="1" applyAlignment="1">
      <alignment horizontal="left" vertical="center" wrapText="1"/>
    </xf>
    <xf numFmtId="0" fontId="33" fillId="14" borderId="14" xfId="0" applyFont="1" applyFill="1" applyBorder="1" applyAlignment="1">
      <alignment horizontal="left" vertical="center" wrapText="1"/>
    </xf>
    <xf numFmtId="0" fontId="33" fillId="14" borderId="15" xfId="0" applyFont="1" applyFill="1" applyBorder="1" applyAlignment="1">
      <alignment horizontal="center" vertical="center" wrapText="1"/>
    </xf>
    <xf numFmtId="0" fontId="33" fillId="14" borderId="16" xfId="0" applyFont="1" applyFill="1" applyBorder="1" applyAlignment="1">
      <alignment horizontal="center" vertical="center" wrapText="1"/>
    </xf>
    <xf numFmtId="0" fontId="33" fillId="14" borderId="14" xfId="0" applyFont="1" applyFill="1" applyBorder="1" applyAlignment="1">
      <alignment horizontal="center" vertical="center" wrapText="1"/>
    </xf>
    <xf numFmtId="0" fontId="33" fillId="15" borderId="15" xfId="0" applyFont="1" applyFill="1" applyBorder="1" applyAlignment="1">
      <alignment horizontal="center" vertical="center" wrapText="1"/>
    </xf>
    <xf numFmtId="0" fontId="33" fillId="15" borderId="16" xfId="0" applyFont="1" applyFill="1" applyBorder="1" applyAlignment="1">
      <alignment horizontal="center" vertical="center" wrapText="1"/>
    </xf>
    <xf numFmtId="0" fontId="33" fillId="15" borderId="14" xfId="0" applyFont="1" applyFill="1" applyBorder="1" applyAlignment="1">
      <alignment horizontal="center" vertical="center" wrapText="1"/>
    </xf>
    <xf numFmtId="0" fontId="32" fillId="7" borderId="15" xfId="0" applyFont="1" applyFill="1" applyBorder="1" applyAlignment="1">
      <alignment horizontal="right" vertical="center"/>
    </xf>
    <xf numFmtId="0" fontId="32" fillId="7" borderId="16" xfId="0" applyFont="1" applyFill="1" applyBorder="1" applyAlignment="1">
      <alignment horizontal="right" vertical="center"/>
    </xf>
    <xf numFmtId="0" fontId="32" fillId="7" borderId="14" xfId="0" applyFont="1" applyFill="1" applyBorder="1" applyAlignment="1">
      <alignment horizontal="right" vertical="center"/>
    </xf>
    <xf numFmtId="0" fontId="33" fillId="8" borderId="13" xfId="0" applyFont="1" applyFill="1" applyBorder="1" applyAlignment="1">
      <alignment horizontal="center" vertical="center" wrapText="1"/>
    </xf>
    <xf numFmtId="0" fontId="33" fillId="6" borderId="13" xfId="0" applyFont="1" applyFill="1" applyBorder="1" applyAlignment="1">
      <alignment horizontal="center" vertical="center" wrapText="1"/>
    </xf>
    <xf numFmtId="0" fontId="34" fillId="10" borderId="13" xfId="0" applyFont="1" applyFill="1" applyBorder="1" applyAlignment="1">
      <alignment horizontal="center" vertical="center"/>
    </xf>
    <xf numFmtId="0" fontId="35" fillId="11" borderId="13" xfId="0" applyFont="1" applyFill="1" applyBorder="1" applyAlignment="1">
      <alignment horizontal="center" vertical="center" wrapText="1"/>
    </xf>
    <xf numFmtId="0" fontId="30" fillId="11" borderId="13" xfId="0" applyFont="1" applyFill="1" applyBorder="1" applyAlignment="1">
      <alignment horizontal="center" vertical="center"/>
    </xf>
    <xf numFmtId="0" fontId="29" fillId="11" borderId="13" xfId="0" applyFont="1" applyFill="1" applyBorder="1" applyAlignment="1">
      <alignment horizontal="left" wrapText="1" shrinkToFi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showGridLines="0" workbookViewId="0">
      <selection activeCell="N10" sqref="N10"/>
    </sheetView>
  </sheetViews>
  <sheetFormatPr defaultColWidth="8.85546875" defaultRowHeight="15" x14ac:dyDescent="0.25"/>
  <cols>
    <col min="1" max="1" width="27.85546875" style="1" customWidth="1"/>
    <col min="2" max="3" width="16" style="1" customWidth="1"/>
    <col min="4" max="4" width="18.85546875" style="1" bestFit="1" customWidth="1"/>
    <col min="5" max="5" width="21.85546875" style="1" bestFit="1" customWidth="1"/>
    <col min="6" max="6" width="21.85546875" style="1" customWidth="1"/>
    <col min="7" max="7" width="16.85546875" style="1" bestFit="1" customWidth="1"/>
    <col min="8" max="8" width="10.42578125" style="1" bestFit="1" customWidth="1"/>
    <col min="9" max="9" width="16.85546875" style="1" customWidth="1"/>
    <col min="10" max="10" width="18.42578125" style="1" bestFit="1" customWidth="1"/>
    <col min="11" max="11" width="1.140625" style="1" customWidth="1"/>
    <col min="12" max="12" width="50" style="1" customWidth="1"/>
    <col min="13" max="16384" width="8.85546875" style="1"/>
  </cols>
  <sheetData>
    <row r="1" spans="1:12" ht="33.75" x14ac:dyDescent="0.25">
      <c r="A1" s="229" t="s">
        <v>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4" spans="1:12" s="4" customFormat="1" ht="39" customHeight="1" x14ac:dyDescent="0.25">
      <c r="A4" s="9" t="s">
        <v>0</v>
      </c>
      <c r="B4" s="10" t="s">
        <v>3</v>
      </c>
      <c r="C4" s="10" t="s">
        <v>4</v>
      </c>
      <c r="D4" s="10" t="s">
        <v>7</v>
      </c>
      <c r="E4" s="10" t="s">
        <v>19</v>
      </c>
      <c r="F4" s="10" t="s">
        <v>20</v>
      </c>
      <c r="G4" s="10" t="s">
        <v>9</v>
      </c>
      <c r="H4" s="11" t="s">
        <v>2</v>
      </c>
      <c r="I4" s="11" t="s">
        <v>5</v>
      </c>
      <c r="J4" s="12" t="s">
        <v>8</v>
      </c>
      <c r="L4" s="20" t="s">
        <v>21</v>
      </c>
    </row>
    <row r="5" spans="1:12" ht="38.25" x14ac:dyDescent="0.25">
      <c r="A5" s="69" t="s">
        <v>6</v>
      </c>
      <c r="B5" s="14">
        <v>30935.01</v>
      </c>
      <c r="C5" s="14">
        <v>13864.475</v>
      </c>
      <c r="D5" s="15">
        <f t="shared" ref="D5:D14" si="0">B5-C5</f>
        <v>17070.534999999996</v>
      </c>
      <c r="E5" s="16">
        <v>945</v>
      </c>
      <c r="F5" s="19">
        <f>G5/0.37</f>
        <v>891.89189189189187</v>
      </c>
      <c r="G5" s="16">
        <v>330</v>
      </c>
      <c r="H5" s="31">
        <f t="shared" ref="H5:H14" si="1">D5/B5</f>
        <v>0.55181928177815354</v>
      </c>
      <c r="I5" s="17">
        <v>1082400</v>
      </c>
      <c r="J5" s="18">
        <v>6.3</v>
      </c>
      <c r="L5" s="28" t="s">
        <v>39</v>
      </c>
    </row>
    <row r="6" spans="1:12" ht="63.75" x14ac:dyDescent="0.25">
      <c r="A6" s="13" t="s">
        <v>10</v>
      </c>
      <c r="B6" s="14">
        <v>14007.6</v>
      </c>
      <c r="C6" s="14">
        <v>5516.77</v>
      </c>
      <c r="D6" s="15">
        <f t="shared" si="0"/>
        <v>8490.83</v>
      </c>
      <c r="E6" s="16">
        <v>388</v>
      </c>
      <c r="F6" s="19">
        <f t="shared" ref="F6:F14" si="2">G6/0.37</f>
        <v>387.83783783783787</v>
      </c>
      <c r="G6" s="16">
        <v>143.5</v>
      </c>
      <c r="H6" s="31">
        <f t="shared" si="1"/>
        <v>0.606158799508838</v>
      </c>
      <c r="I6" s="17">
        <v>488650</v>
      </c>
      <c r="J6" s="18">
        <v>5.6</v>
      </c>
      <c r="L6" s="28" t="s">
        <v>23</v>
      </c>
    </row>
    <row r="7" spans="1:12" s="41" customFormat="1" ht="25.5" x14ac:dyDescent="0.25">
      <c r="A7" s="33" t="s">
        <v>11</v>
      </c>
      <c r="B7" s="34">
        <v>1872.87</v>
      </c>
      <c r="C7" s="34">
        <v>222.42</v>
      </c>
      <c r="D7" s="35">
        <f t="shared" si="0"/>
        <v>1650.4499999999998</v>
      </c>
      <c r="E7" s="36">
        <f>36+36</f>
        <v>72</v>
      </c>
      <c r="F7" s="37">
        <f t="shared" si="2"/>
        <v>48.648648648648653</v>
      </c>
      <c r="G7" s="36">
        <v>18</v>
      </c>
      <c r="H7" s="38">
        <f t="shared" si="1"/>
        <v>0.88124108987810146</v>
      </c>
      <c r="I7" s="39">
        <v>68760</v>
      </c>
      <c r="J7" s="40">
        <v>3.8</v>
      </c>
      <c r="L7" s="42" t="s">
        <v>24</v>
      </c>
    </row>
    <row r="8" spans="1:12" ht="21.6" customHeight="1" x14ac:dyDescent="0.25">
      <c r="A8" s="21" t="s">
        <v>12</v>
      </c>
      <c r="B8" s="22">
        <v>1105.3499999999999</v>
      </c>
      <c r="C8" s="22">
        <v>158.91</v>
      </c>
      <c r="D8" s="23">
        <f t="shared" si="0"/>
        <v>946.43999999999994</v>
      </c>
      <c r="E8" s="24">
        <f>34+22+17+38</f>
        <v>111</v>
      </c>
      <c r="F8" s="25">
        <f t="shared" si="2"/>
        <v>29.72972972972973</v>
      </c>
      <c r="G8" s="24">
        <v>11</v>
      </c>
      <c r="H8" s="32">
        <f t="shared" si="1"/>
        <v>0.85623558149002577</v>
      </c>
      <c r="I8" s="26">
        <v>46530</v>
      </c>
      <c r="J8" s="27">
        <v>4.5999999999999996</v>
      </c>
      <c r="K8" s="30"/>
      <c r="L8" s="29" t="s">
        <v>22</v>
      </c>
    </row>
    <row r="9" spans="1:12" ht="21.6" customHeight="1" x14ac:dyDescent="0.25">
      <c r="A9" s="21" t="s">
        <v>13</v>
      </c>
      <c r="B9" s="22">
        <v>4146.1000000000004</v>
      </c>
      <c r="C9" s="22">
        <v>1901.65</v>
      </c>
      <c r="D9" s="23">
        <f t="shared" si="0"/>
        <v>2244.4500000000003</v>
      </c>
      <c r="E9" s="24">
        <f>64+63</f>
        <v>127</v>
      </c>
      <c r="F9" s="25">
        <f t="shared" si="2"/>
        <v>127.02702702702703</v>
      </c>
      <c r="G9" s="24">
        <v>47</v>
      </c>
      <c r="H9" s="32">
        <f t="shared" si="1"/>
        <v>0.54134005450905676</v>
      </c>
      <c r="I9" s="26">
        <v>172020</v>
      </c>
      <c r="J9" s="27">
        <v>8.3000000000000007</v>
      </c>
      <c r="K9" s="30"/>
      <c r="L9" s="29" t="s">
        <v>22</v>
      </c>
    </row>
    <row r="10" spans="1:12" ht="63.75" x14ac:dyDescent="0.25">
      <c r="A10" s="13" t="s">
        <v>14</v>
      </c>
      <c r="B10" s="14">
        <v>9495.66</v>
      </c>
      <c r="C10" s="14">
        <v>3319.72</v>
      </c>
      <c r="D10" s="15">
        <f t="shared" si="0"/>
        <v>6175.9400000000005</v>
      </c>
      <c r="E10" s="16">
        <f>80+176+96</f>
        <v>352</v>
      </c>
      <c r="F10" s="19">
        <f t="shared" si="2"/>
        <v>305.40540540540542</v>
      </c>
      <c r="G10" s="16">
        <v>113</v>
      </c>
      <c r="H10" s="31">
        <f t="shared" si="1"/>
        <v>0.65039607568089008</v>
      </c>
      <c r="I10" s="17">
        <v>380810</v>
      </c>
      <c r="J10" s="18">
        <v>6.1</v>
      </c>
      <c r="L10" s="28" t="s">
        <v>26</v>
      </c>
    </row>
    <row r="11" spans="1:12" ht="63.75" x14ac:dyDescent="0.25">
      <c r="A11" s="13" t="s">
        <v>15</v>
      </c>
      <c r="B11" s="14">
        <v>3839.61</v>
      </c>
      <c r="C11" s="14">
        <v>1733.38</v>
      </c>
      <c r="D11" s="15">
        <f t="shared" si="0"/>
        <v>2106.23</v>
      </c>
      <c r="E11" s="16">
        <f>64+40+28+26+51+51</f>
        <v>260</v>
      </c>
      <c r="F11" s="19">
        <f t="shared" si="2"/>
        <v>118.91891891891892</v>
      </c>
      <c r="G11" s="16">
        <v>44</v>
      </c>
      <c r="H11" s="31">
        <f t="shared" si="1"/>
        <v>0.54855310825839076</v>
      </c>
      <c r="I11" s="17">
        <v>161040</v>
      </c>
      <c r="J11" s="18">
        <v>8.3000000000000007</v>
      </c>
      <c r="L11" s="28" t="s">
        <v>25</v>
      </c>
    </row>
    <row r="12" spans="1:12" ht="21.6" customHeight="1" x14ac:dyDescent="0.25">
      <c r="A12" s="21" t="s">
        <v>16</v>
      </c>
      <c r="B12" s="22">
        <v>12646.13</v>
      </c>
      <c r="C12" s="22">
        <v>7351.7</v>
      </c>
      <c r="D12" s="23">
        <f t="shared" si="0"/>
        <v>5294.4299999999994</v>
      </c>
      <c r="E12" s="24">
        <f>21+30+33+46+46+36+30</f>
        <v>242</v>
      </c>
      <c r="F12" s="25">
        <f t="shared" si="2"/>
        <v>243.24324324324326</v>
      </c>
      <c r="G12" s="24">
        <v>90</v>
      </c>
      <c r="H12" s="32">
        <f t="shared" si="1"/>
        <v>0.41866009601356302</v>
      </c>
      <c r="I12" s="26">
        <v>303300</v>
      </c>
      <c r="J12" s="27">
        <v>5.6</v>
      </c>
      <c r="K12" s="30"/>
      <c r="L12" s="29" t="s">
        <v>22</v>
      </c>
    </row>
    <row r="13" spans="1:12" ht="38.25" x14ac:dyDescent="0.25">
      <c r="A13" s="13" t="s">
        <v>17</v>
      </c>
      <c r="B13" s="14">
        <v>28280</v>
      </c>
      <c r="C13" s="14">
        <v>25018.92</v>
      </c>
      <c r="D13" s="15">
        <v>5178.42</v>
      </c>
      <c r="E13" s="16">
        <v>242</v>
      </c>
      <c r="F13" s="19">
        <f t="shared" si="2"/>
        <v>242.00000000000003</v>
      </c>
      <c r="G13" s="16">
        <v>89.54</v>
      </c>
      <c r="H13" s="31">
        <f t="shared" si="1"/>
        <v>0.18311244695898163</v>
      </c>
      <c r="I13" s="17">
        <v>301749.8</v>
      </c>
      <c r="J13" s="18">
        <v>5.7</v>
      </c>
      <c r="L13" s="28" t="s">
        <v>27</v>
      </c>
    </row>
    <row r="14" spans="1:12" ht="21.6" customHeight="1" x14ac:dyDescent="0.25">
      <c r="A14" s="13" t="s">
        <v>18</v>
      </c>
      <c r="B14" s="14">
        <v>2978.22</v>
      </c>
      <c r="C14" s="14">
        <v>381.32</v>
      </c>
      <c r="D14" s="15">
        <f t="shared" si="0"/>
        <v>2596.8999999999996</v>
      </c>
      <c r="E14" s="16">
        <v>72</v>
      </c>
      <c r="F14" s="19">
        <f t="shared" si="2"/>
        <v>72.972972972972968</v>
      </c>
      <c r="G14" s="16">
        <v>27</v>
      </c>
      <c r="H14" s="31">
        <f t="shared" si="1"/>
        <v>0.87196379045201489</v>
      </c>
      <c r="I14" s="17">
        <v>103140</v>
      </c>
      <c r="J14" s="18">
        <v>3.7</v>
      </c>
      <c r="L14" s="28" t="s">
        <v>28</v>
      </c>
    </row>
    <row r="15" spans="1:12" ht="25.5" x14ac:dyDescent="0.25">
      <c r="A15" s="13" t="s">
        <v>29</v>
      </c>
      <c r="B15" s="14"/>
      <c r="C15" s="14"/>
      <c r="D15" s="15"/>
      <c r="E15" s="16"/>
      <c r="F15" s="19"/>
      <c r="G15" s="16"/>
      <c r="H15" s="31"/>
      <c r="I15" s="17"/>
      <c r="J15" s="18"/>
      <c r="L15" s="28" t="s">
        <v>30</v>
      </c>
    </row>
    <row r="16" spans="1:12" ht="8.1" customHeight="1" x14ac:dyDescent="0.25">
      <c r="B16" s="6"/>
      <c r="C16" s="6"/>
      <c r="D16" s="7"/>
      <c r="E16" s="2"/>
      <c r="F16" s="2"/>
      <c r="G16" s="2"/>
      <c r="H16" s="5"/>
      <c r="I16" s="8"/>
      <c r="J16" s="3"/>
    </row>
    <row r="17" spans="1:12" ht="25.5" x14ac:dyDescent="0.25">
      <c r="A17" s="9" t="s">
        <v>0</v>
      </c>
      <c r="B17" s="10" t="s">
        <v>3</v>
      </c>
      <c r="C17" s="10" t="s">
        <v>4</v>
      </c>
      <c r="D17" s="10" t="s">
        <v>7</v>
      </c>
      <c r="E17" s="10" t="s">
        <v>19</v>
      </c>
      <c r="F17" s="10" t="s">
        <v>20</v>
      </c>
      <c r="G17" s="10" t="s">
        <v>9</v>
      </c>
      <c r="H17" s="11" t="s">
        <v>2</v>
      </c>
      <c r="I17" s="11" t="s">
        <v>5</v>
      </c>
      <c r="J17" s="12" t="s">
        <v>8</v>
      </c>
    </row>
    <row r="18" spans="1:12" ht="38.25" x14ac:dyDescent="0.25">
      <c r="A18" s="48" t="s">
        <v>35</v>
      </c>
      <c r="B18" s="49">
        <f>SUM(B5:B16)</f>
        <v>109306.55</v>
      </c>
      <c r="C18" s="49">
        <f>SUM(C5:C16)-C8</f>
        <v>59310.354999999996</v>
      </c>
      <c r="D18" s="49">
        <f>SUM(D5:D16)-D8</f>
        <v>50808.184999999998</v>
      </c>
      <c r="E18" s="50">
        <f>SUM(E5:E15)-E8</f>
        <v>2700</v>
      </c>
      <c r="F18" s="51">
        <f>SUM(F5:F15)-F8</f>
        <v>2437.9459459459463</v>
      </c>
      <c r="G18" s="50">
        <f>SUM(G5:G15)-G8</f>
        <v>902.04</v>
      </c>
      <c r="H18" s="52">
        <f>D18/B18</f>
        <v>0.4648228765796743</v>
      </c>
      <c r="I18" s="53">
        <f>SUM(I5:I15)-I8</f>
        <v>3061869.8</v>
      </c>
      <c r="J18" s="54">
        <f>(I18/D18)/12</f>
        <v>5.0219431508263215</v>
      </c>
      <c r="K18" s="56"/>
      <c r="L18" s="57" t="s">
        <v>37</v>
      </c>
    </row>
    <row r="19" spans="1:12" ht="21.6" customHeight="1" x14ac:dyDescent="0.25">
      <c r="B19" s="55" t="s">
        <v>36</v>
      </c>
      <c r="C19" s="55" t="s">
        <v>36</v>
      </c>
      <c r="D19" s="55" t="s">
        <v>36</v>
      </c>
      <c r="E19" s="2"/>
      <c r="F19" s="2"/>
      <c r="G19" s="2"/>
      <c r="H19" s="5"/>
      <c r="I19" s="8"/>
      <c r="J19" s="3"/>
    </row>
    <row r="20" spans="1:12" ht="21.6" customHeight="1" x14ac:dyDescent="0.25">
      <c r="A20" s="44"/>
      <c r="B20" s="6"/>
      <c r="C20" s="6"/>
      <c r="D20" s="7"/>
      <c r="E20" s="2"/>
      <c r="F20" s="43"/>
      <c r="G20" s="2"/>
      <c r="H20" s="5"/>
      <c r="I20" s="8"/>
      <c r="J20" s="3"/>
    </row>
    <row r="21" spans="1:12" ht="21.6" customHeight="1" x14ac:dyDescent="0.4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58" t="s">
        <v>31</v>
      </c>
    </row>
    <row r="22" spans="1:12" ht="15" customHeight="1" x14ac:dyDescent="0.25">
      <c r="B22" s="6"/>
      <c r="C22" s="6"/>
      <c r="D22" s="7"/>
      <c r="E22" s="2"/>
      <c r="F22" s="2"/>
      <c r="G22" s="2"/>
      <c r="H22" s="5"/>
      <c r="I22" s="8"/>
      <c r="J22" s="3"/>
      <c r="L22" s="46" t="s">
        <v>32</v>
      </c>
    </row>
    <row r="23" spans="1:12" ht="15" customHeight="1" x14ac:dyDescent="0.25">
      <c r="L23" s="45" t="s">
        <v>33</v>
      </c>
    </row>
    <row r="24" spans="1:12" ht="15" customHeight="1" x14ac:dyDescent="0.25">
      <c r="B24" s="6"/>
      <c r="C24" s="6"/>
      <c r="D24" s="7"/>
      <c r="E24" s="2"/>
      <c r="F24" s="2"/>
      <c r="G24" s="2"/>
      <c r="H24" s="5"/>
      <c r="I24" s="8"/>
      <c r="J24" s="3"/>
      <c r="L24" s="45" t="s">
        <v>34</v>
      </c>
    </row>
    <row r="25" spans="1:12" ht="15" customHeight="1" x14ac:dyDescent="0.25">
      <c r="B25" s="6"/>
      <c r="C25" s="6"/>
      <c r="D25" s="7"/>
      <c r="E25" s="2"/>
      <c r="F25" s="2"/>
      <c r="G25" s="2"/>
      <c r="H25" s="5"/>
      <c r="I25" s="8"/>
      <c r="J25" s="3"/>
    </row>
    <row r="26" spans="1:12" ht="15" customHeight="1" x14ac:dyDescent="0.25">
      <c r="B26" s="6"/>
      <c r="C26" s="6"/>
      <c r="D26" s="7"/>
      <c r="E26" s="2"/>
      <c r="F26" s="2"/>
      <c r="G26" s="2"/>
      <c r="H26" s="5"/>
      <c r="I26" s="8"/>
      <c r="J26" s="3"/>
    </row>
    <row r="27" spans="1:12" ht="21.6" customHeight="1" x14ac:dyDescent="0.25">
      <c r="B27" s="6"/>
      <c r="C27" s="6"/>
      <c r="D27" s="7"/>
      <c r="E27" s="2"/>
      <c r="F27" s="2"/>
      <c r="G27" s="2"/>
      <c r="H27" s="5"/>
      <c r="I27" s="8"/>
      <c r="J27" s="3"/>
    </row>
    <row r="28" spans="1:12" ht="21.6" customHeight="1" x14ac:dyDescent="0.25">
      <c r="B28" s="6"/>
      <c r="C28" s="6"/>
      <c r="D28" s="7"/>
      <c r="E28" s="2"/>
      <c r="F28" s="2"/>
      <c r="G28" s="2"/>
      <c r="H28" s="5"/>
      <c r="I28" s="8"/>
      <c r="J28" s="3"/>
    </row>
    <row r="29" spans="1:12" ht="21.6" customHeight="1" x14ac:dyDescent="0.25">
      <c r="B29" s="6"/>
    </row>
    <row r="30" spans="1:12" ht="21.6" customHeight="1" x14ac:dyDescent="0.25">
      <c r="B30" s="6"/>
    </row>
    <row r="31" spans="1:12" ht="21.6" customHeight="1" x14ac:dyDescent="0.25">
      <c r="B31" s="6"/>
    </row>
    <row r="32" spans="1:12" ht="21.6" customHeight="1" x14ac:dyDescent="0.25">
      <c r="B32" s="6"/>
    </row>
    <row r="33" spans="2:2" ht="21.6" customHeight="1" x14ac:dyDescent="0.25">
      <c r="B33" s="6"/>
    </row>
    <row r="34" spans="2:2" ht="21.6" customHeight="1" x14ac:dyDescent="0.25">
      <c r="B34" s="6"/>
    </row>
    <row r="35" spans="2:2" ht="21.6" customHeight="1" x14ac:dyDescent="0.25">
      <c r="B35" s="6"/>
    </row>
    <row r="36" spans="2:2" ht="21.6" customHeight="1" x14ac:dyDescent="0.25">
      <c r="B36" s="6"/>
    </row>
    <row r="37" spans="2:2" ht="21.6" customHeight="1" x14ac:dyDescent="0.25">
      <c r="B37" s="6"/>
    </row>
    <row r="38" spans="2:2" ht="21.6" customHeight="1" x14ac:dyDescent="0.25">
      <c r="B38" s="6"/>
    </row>
    <row r="39" spans="2:2" ht="21.6" customHeight="1" x14ac:dyDescent="0.25">
      <c r="B39" s="6"/>
    </row>
    <row r="40" spans="2:2" ht="21.6" customHeight="1" x14ac:dyDescent="0.25">
      <c r="B40" s="6"/>
    </row>
    <row r="41" spans="2:2" x14ac:dyDescent="0.25">
      <c r="B41" s="6"/>
    </row>
    <row r="42" spans="2:2" x14ac:dyDescent="0.25">
      <c r="B42" s="6"/>
    </row>
    <row r="43" spans="2:2" x14ac:dyDescent="0.25">
      <c r="B43" s="6"/>
    </row>
    <row r="44" spans="2:2" x14ac:dyDescent="0.25">
      <c r="B44" s="6"/>
    </row>
    <row r="45" spans="2:2" x14ac:dyDescent="0.25">
      <c r="B45" s="6"/>
    </row>
    <row r="46" spans="2:2" x14ac:dyDescent="0.25">
      <c r="B46" s="7"/>
    </row>
  </sheetData>
  <mergeCells count="1">
    <mergeCell ref="A1:L1"/>
  </mergeCells>
  <printOptions horizontalCentered="1"/>
  <pageMargins left="0.31496062992125984" right="0.31496062992125984" top="0.78740157480314965" bottom="0.78740157480314965" header="0.11811023622047245" footer="0.11811023622047245"/>
  <pageSetup paperSize="9" scale="5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zoomScaleNormal="100" workbookViewId="0">
      <selection activeCell="L67" sqref="L67"/>
    </sheetView>
  </sheetViews>
  <sheetFormatPr defaultColWidth="8.85546875" defaultRowHeight="15" x14ac:dyDescent="0.25"/>
  <cols>
    <col min="1" max="1" width="32.85546875" style="1" customWidth="1"/>
    <col min="2" max="3" width="16" style="1" customWidth="1"/>
    <col min="4" max="4" width="18.85546875" style="1" bestFit="1" customWidth="1"/>
    <col min="5" max="5" width="21.85546875" style="1" bestFit="1" customWidth="1"/>
    <col min="6" max="6" width="21.85546875" style="1" customWidth="1"/>
    <col min="7" max="7" width="16.85546875" style="1" bestFit="1" customWidth="1"/>
    <col min="8" max="8" width="10.42578125" style="1" bestFit="1" customWidth="1"/>
    <col min="9" max="9" width="16.85546875" style="1" customWidth="1"/>
    <col min="10" max="10" width="18.42578125" style="1" bestFit="1" customWidth="1"/>
    <col min="11" max="11" width="1.140625" style="1" customWidth="1"/>
    <col min="12" max="12" width="50" style="1" customWidth="1"/>
    <col min="13" max="13" width="8.85546875" style="1"/>
    <col min="14" max="15" width="15.42578125" style="82" bestFit="1" customWidth="1"/>
    <col min="16" max="16" width="8.85546875" style="1"/>
    <col min="17" max="17" width="15.42578125" style="82" bestFit="1" customWidth="1"/>
    <col min="18" max="16384" width="8.85546875" style="1"/>
  </cols>
  <sheetData>
    <row r="1" spans="1:17" ht="33.75" x14ac:dyDescent="0.25">
      <c r="A1" s="229" t="s">
        <v>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4" spans="1:17" ht="30.6" customHeight="1" x14ac:dyDescent="0.25">
      <c r="A4" s="68" t="s">
        <v>38</v>
      </c>
    </row>
    <row r="5" spans="1:17" s="4" customFormat="1" ht="39" customHeight="1" x14ac:dyDescent="0.25">
      <c r="A5" s="9" t="s">
        <v>0</v>
      </c>
      <c r="B5" s="10" t="s">
        <v>3</v>
      </c>
      <c r="C5" s="10" t="s">
        <v>4</v>
      </c>
      <c r="D5" s="10" t="s">
        <v>7</v>
      </c>
      <c r="E5" s="10" t="s">
        <v>19</v>
      </c>
      <c r="F5" s="10" t="s">
        <v>20</v>
      </c>
      <c r="G5" s="10" t="s">
        <v>9</v>
      </c>
      <c r="H5" s="11" t="s">
        <v>2</v>
      </c>
      <c r="I5" s="11" t="s">
        <v>5</v>
      </c>
      <c r="J5" s="12" t="s">
        <v>8</v>
      </c>
      <c r="L5" s="20" t="s">
        <v>21</v>
      </c>
      <c r="N5" s="83"/>
      <c r="O5" s="83"/>
      <c r="Q5" s="83"/>
    </row>
    <row r="6" spans="1:17" ht="38.25" x14ac:dyDescent="0.25">
      <c r="A6" s="69" t="s">
        <v>6</v>
      </c>
      <c r="B6" s="14">
        <v>30935.01</v>
      </c>
      <c r="C6" s="14">
        <v>13864.475</v>
      </c>
      <c r="D6" s="15">
        <f t="shared" ref="D6:D26" si="0">B6-C6</f>
        <v>17070.534999999996</v>
      </c>
      <c r="E6" s="16">
        <v>945</v>
      </c>
      <c r="F6" s="19">
        <f>G6/0.37</f>
        <v>891.89189189189187</v>
      </c>
      <c r="G6" s="16">
        <v>330</v>
      </c>
      <c r="H6" s="31">
        <f t="shared" ref="H6:H26" si="1">D6/B6</f>
        <v>0.55181928177815354</v>
      </c>
      <c r="I6" s="17">
        <v>1082400</v>
      </c>
      <c r="J6" s="18">
        <v>6.3</v>
      </c>
      <c r="L6" s="28" t="s">
        <v>39</v>
      </c>
    </row>
    <row r="7" spans="1:17" ht="32.450000000000003" customHeight="1" x14ac:dyDescent="0.25">
      <c r="A7" s="59"/>
      <c r="B7" s="60"/>
      <c r="C7" s="60"/>
      <c r="D7" s="61"/>
      <c r="E7" s="62"/>
      <c r="F7" s="63"/>
      <c r="G7" s="62"/>
      <c r="H7" s="64"/>
      <c r="I7" s="65"/>
      <c r="J7" s="66"/>
      <c r="L7" s="67"/>
    </row>
    <row r="8" spans="1:17" ht="32.450000000000003" customHeight="1" x14ac:dyDescent="0.25">
      <c r="A8" s="68" t="s">
        <v>40</v>
      </c>
    </row>
    <row r="9" spans="1:17" s="4" customFormat="1" ht="39" customHeight="1" x14ac:dyDescent="0.25">
      <c r="A9" s="9" t="s">
        <v>0</v>
      </c>
      <c r="B9" s="10" t="s">
        <v>3</v>
      </c>
      <c r="C9" s="10" t="s">
        <v>4</v>
      </c>
      <c r="D9" s="10" t="s">
        <v>7</v>
      </c>
      <c r="E9" s="10" t="s">
        <v>19</v>
      </c>
      <c r="F9" s="10" t="s">
        <v>20</v>
      </c>
      <c r="G9" s="10" t="s">
        <v>9</v>
      </c>
      <c r="H9" s="11" t="s">
        <v>2</v>
      </c>
      <c r="I9" s="11" t="s">
        <v>5</v>
      </c>
      <c r="J9" s="12" t="s">
        <v>8</v>
      </c>
      <c r="L9" s="20" t="s">
        <v>21</v>
      </c>
      <c r="N9" s="83"/>
      <c r="O9" s="83"/>
      <c r="Q9" s="83"/>
    </row>
    <row r="10" spans="1:17" ht="27.6" customHeight="1" x14ac:dyDescent="0.25">
      <c r="A10" s="142" t="s">
        <v>10</v>
      </c>
      <c r="B10" s="14">
        <v>14007.6</v>
      </c>
      <c r="C10" s="14">
        <v>5516.77</v>
      </c>
      <c r="D10" s="15">
        <f t="shared" si="0"/>
        <v>8490.83</v>
      </c>
      <c r="E10" s="16">
        <v>388</v>
      </c>
      <c r="F10" s="19">
        <f t="shared" ref="F10:F17" si="2">G10/0.37</f>
        <v>387.83783783783787</v>
      </c>
      <c r="G10" s="16">
        <v>143.5</v>
      </c>
      <c r="H10" s="31">
        <f t="shared" si="1"/>
        <v>0.606158799508838</v>
      </c>
      <c r="I10" s="17">
        <v>488650</v>
      </c>
      <c r="J10" s="18">
        <v>5.6</v>
      </c>
      <c r="L10" s="28"/>
    </row>
    <row r="11" spans="1:17" s="41" customFormat="1" ht="27.6" customHeight="1" x14ac:dyDescent="0.25">
      <c r="A11" s="142" t="s">
        <v>11</v>
      </c>
      <c r="B11" s="71">
        <v>1872.87</v>
      </c>
      <c r="C11" s="71">
        <v>222.42</v>
      </c>
      <c r="D11" s="72">
        <f t="shared" si="0"/>
        <v>1650.4499999999998</v>
      </c>
      <c r="E11" s="73">
        <f>36+36</f>
        <v>72</v>
      </c>
      <c r="F11" s="74">
        <f t="shared" si="2"/>
        <v>48.648648648648653</v>
      </c>
      <c r="G11" s="73">
        <v>18</v>
      </c>
      <c r="H11" s="75">
        <f t="shared" si="1"/>
        <v>0.88124108987810146</v>
      </c>
      <c r="I11" s="76">
        <v>68760</v>
      </c>
      <c r="J11" s="77">
        <v>3.8</v>
      </c>
      <c r="K11" s="78"/>
      <c r="L11" s="79"/>
      <c r="N11" s="84"/>
      <c r="O11" s="84"/>
      <c r="Q11" s="84"/>
    </row>
    <row r="12" spans="1:17" ht="27.6" customHeight="1" x14ac:dyDescent="0.25">
      <c r="A12" s="142" t="s">
        <v>12</v>
      </c>
      <c r="B12" s="71">
        <v>1105.3499999999999</v>
      </c>
      <c r="C12" s="71">
        <v>158.91</v>
      </c>
      <c r="D12" s="72">
        <f t="shared" si="0"/>
        <v>946.43999999999994</v>
      </c>
      <c r="E12" s="73">
        <f>34+22+17+38</f>
        <v>111</v>
      </c>
      <c r="F12" s="74">
        <f t="shared" si="2"/>
        <v>29.72972972972973</v>
      </c>
      <c r="G12" s="73">
        <v>11</v>
      </c>
      <c r="H12" s="75">
        <f t="shared" si="1"/>
        <v>0.85623558149002577</v>
      </c>
      <c r="I12" s="76">
        <v>46530</v>
      </c>
      <c r="J12" s="77">
        <v>4.5999999999999996</v>
      </c>
      <c r="K12" s="78"/>
      <c r="L12" s="80"/>
    </row>
    <row r="13" spans="1:17" ht="27.6" customHeight="1" x14ac:dyDescent="0.25">
      <c r="A13" s="142" t="s">
        <v>13</v>
      </c>
      <c r="B13" s="71">
        <v>4146.1000000000004</v>
      </c>
      <c r="C13" s="71">
        <v>1901.65</v>
      </c>
      <c r="D13" s="72">
        <f t="shared" si="0"/>
        <v>2244.4500000000003</v>
      </c>
      <c r="E13" s="73">
        <f>64+63</f>
        <v>127</v>
      </c>
      <c r="F13" s="74">
        <f t="shared" si="2"/>
        <v>127.02702702702703</v>
      </c>
      <c r="G13" s="73">
        <v>47</v>
      </c>
      <c r="H13" s="75">
        <f t="shared" si="1"/>
        <v>0.54134005450905676</v>
      </c>
      <c r="I13" s="76">
        <v>172020</v>
      </c>
      <c r="J13" s="77">
        <v>8.3000000000000007</v>
      </c>
      <c r="K13" s="78"/>
      <c r="L13" s="80"/>
    </row>
    <row r="14" spans="1:17" ht="27.6" customHeight="1" x14ac:dyDescent="0.25">
      <c r="A14" s="142" t="s">
        <v>14</v>
      </c>
      <c r="B14" s="14">
        <v>9495.66</v>
      </c>
      <c r="C14" s="14">
        <v>3319.72</v>
      </c>
      <c r="D14" s="15">
        <f t="shared" si="0"/>
        <v>6175.9400000000005</v>
      </c>
      <c r="E14" s="16">
        <f>80+176+96</f>
        <v>352</v>
      </c>
      <c r="F14" s="19">
        <f t="shared" si="2"/>
        <v>305.40540540540542</v>
      </c>
      <c r="G14" s="16">
        <v>113</v>
      </c>
      <c r="H14" s="31">
        <f t="shared" si="1"/>
        <v>0.65039607568089008</v>
      </c>
      <c r="I14" s="17">
        <v>380810</v>
      </c>
      <c r="J14" s="18">
        <v>6.1</v>
      </c>
      <c r="L14" s="28"/>
    </row>
    <row r="15" spans="1:17" ht="27.6" customHeight="1" x14ac:dyDescent="0.25">
      <c r="A15" s="142" t="s">
        <v>15</v>
      </c>
      <c r="B15" s="14">
        <v>3839.61</v>
      </c>
      <c r="C15" s="14">
        <v>1733.38</v>
      </c>
      <c r="D15" s="15">
        <f t="shared" si="0"/>
        <v>2106.23</v>
      </c>
      <c r="E15" s="16">
        <f>64+40+28+26+51+51</f>
        <v>260</v>
      </c>
      <c r="F15" s="19">
        <f t="shared" si="2"/>
        <v>118.91891891891892</v>
      </c>
      <c r="G15" s="16">
        <v>44</v>
      </c>
      <c r="H15" s="31">
        <f t="shared" si="1"/>
        <v>0.54855310825839076</v>
      </c>
      <c r="I15" s="17">
        <v>161040</v>
      </c>
      <c r="J15" s="18">
        <v>8.3000000000000007</v>
      </c>
      <c r="L15" s="28"/>
    </row>
    <row r="16" spans="1:17" ht="27.6" customHeight="1" x14ac:dyDescent="0.25">
      <c r="A16" s="142" t="s">
        <v>16</v>
      </c>
      <c r="B16" s="71">
        <v>12646.13</v>
      </c>
      <c r="C16" s="71">
        <v>7351.7</v>
      </c>
      <c r="D16" s="72">
        <f t="shared" si="0"/>
        <v>5294.4299999999994</v>
      </c>
      <c r="E16" s="73">
        <f>21+30+33+46+46+36+30</f>
        <v>242</v>
      </c>
      <c r="F16" s="74">
        <f t="shared" si="2"/>
        <v>243.24324324324326</v>
      </c>
      <c r="G16" s="73">
        <v>90</v>
      </c>
      <c r="H16" s="75">
        <f t="shared" si="1"/>
        <v>0.41866009601356302</v>
      </c>
      <c r="I16" s="76">
        <v>303300</v>
      </c>
      <c r="J16" s="77">
        <v>5.6</v>
      </c>
      <c r="K16" s="78"/>
      <c r="L16" s="80"/>
    </row>
    <row r="17" spans="1:17" ht="27.6" customHeight="1" x14ac:dyDescent="0.25">
      <c r="A17" s="142" t="s">
        <v>17</v>
      </c>
      <c r="B17" s="14">
        <v>28280</v>
      </c>
      <c r="C17" s="14">
        <v>25018.92</v>
      </c>
      <c r="D17" s="15">
        <v>5178.42</v>
      </c>
      <c r="E17" s="16">
        <v>242</v>
      </c>
      <c r="F17" s="19">
        <f t="shared" si="2"/>
        <v>242.00000000000003</v>
      </c>
      <c r="G17" s="16">
        <v>89.54</v>
      </c>
      <c r="H17" s="31">
        <f t="shared" si="1"/>
        <v>0.18311244695898163</v>
      </c>
      <c r="I17" s="17">
        <v>301749.8</v>
      </c>
      <c r="J17" s="18">
        <v>5.7</v>
      </c>
      <c r="L17" s="28"/>
    </row>
    <row r="18" spans="1:17" ht="25.5" x14ac:dyDescent="0.25">
      <c r="A18" s="9" t="s">
        <v>0</v>
      </c>
      <c r="B18" s="10" t="s">
        <v>3</v>
      </c>
      <c r="C18" s="10" t="s">
        <v>4</v>
      </c>
      <c r="D18" s="10" t="s">
        <v>7</v>
      </c>
      <c r="E18" s="10" t="s">
        <v>19</v>
      </c>
      <c r="F18" s="10" t="s">
        <v>20</v>
      </c>
      <c r="G18" s="10" t="s">
        <v>9</v>
      </c>
      <c r="H18" s="11" t="s">
        <v>2</v>
      </c>
      <c r="I18" s="11" t="s">
        <v>5</v>
      </c>
      <c r="J18" s="12" t="s">
        <v>8</v>
      </c>
    </row>
    <row r="19" spans="1:17" ht="39" customHeight="1" x14ac:dyDescent="0.25">
      <c r="A19" s="48" t="s">
        <v>35</v>
      </c>
      <c r="B19" s="49">
        <f t="shared" ref="B19:G19" si="3">SUM(B10:B17)</f>
        <v>75393.319999999992</v>
      </c>
      <c r="C19" s="49">
        <f t="shared" si="3"/>
        <v>45223.47</v>
      </c>
      <c r="D19" s="49">
        <f t="shared" si="3"/>
        <v>32087.190000000002</v>
      </c>
      <c r="E19" s="50">
        <f t="shared" si="3"/>
        <v>1794</v>
      </c>
      <c r="F19" s="51">
        <f t="shared" si="3"/>
        <v>1502.8108108108111</v>
      </c>
      <c r="G19" s="50">
        <f t="shared" si="3"/>
        <v>556.04</v>
      </c>
      <c r="H19" s="52">
        <f>D19/B19</f>
        <v>0.42559725450477581</v>
      </c>
      <c r="I19" s="53">
        <f>SUM(I10:I17)</f>
        <v>1922859.8</v>
      </c>
      <c r="J19" s="54">
        <f>(I19/D19)/12</f>
        <v>4.9938407403909988</v>
      </c>
      <c r="K19" s="56"/>
      <c r="L19" s="57" t="s">
        <v>51</v>
      </c>
    </row>
    <row r="20" spans="1:17" ht="21.6" customHeight="1" x14ac:dyDescent="0.25">
      <c r="B20" s="55" t="s">
        <v>36</v>
      </c>
      <c r="C20" s="55" t="s">
        <v>36</v>
      </c>
      <c r="D20" s="55" t="s">
        <v>36</v>
      </c>
      <c r="E20" s="2"/>
      <c r="F20" s="2"/>
      <c r="G20" s="2"/>
      <c r="H20" s="5"/>
      <c r="I20" s="8"/>
      <c r="J20" s="3"/>
    </row>
    <row r="21" spans="1:17" ht="32.450000000000003" customHeight="1" x14ac:dyDescent="0.25">
      <c r="A21" s="59"/>
      <c r="B21" s="60"/>
      <c r="C21" s="60"/>
      <c r="D21" s="61"/>
      <c r="E21" s="62"/>
      <c r="F21" s="63"/>
      <c r="G21" s="62"/>
      <c r="H21" s="64"/>
      <c r="I21" s="65"/>
      <c r="J21" s="66"/>
      <c r="L21" s="67"/>
    </row>
    <row r="22" spans="1:17" ht="32.450000000000003" customHeight="1" x14ac:dyDescent="0.25">
      <c r="A22" s="68" t="s">
        <v>41</v>
      </c>
    </row>
    <row r="23" spans="1:17" s="4" customFormat="1" ht="39" customHeight="1" x14ac:dyDescent="0.25">
      <c r="A23" s="9" t="s">
        <v>0</v>
      </c>
      <c r="B23" s="10" t="s">
        <v>3</v>
      </c>
      <c r="C23" s="10" t="s">
        <v>4</v>
      </c>
      <c r="D23" s="10" t="s">
        <v>7</v>
      </c>
      <c r="E23" s="10" t="s">
        <v>19</v>
      </c>
      <c r="F23" s="10" t="s">
        <v>20</v>
      </c>
      <c r="G23" s="10" t="s">
        <v>9</v>
      </c>
      <c r="H23" s="11" t="s">
        <v>2</v>
      </c>
      <c r="I23" s="11" t="s">
        <v>5</v>
      </c>
      <c r="J23" s="12" t="s">
        <v>8</v>
      </c>
      <c r="L23" s="20" t="s">
        <v>21</v>
      </c>
      <c r="N23" s="83"/>
      <c r="O23" s="83"/>
      <c r="Q23" s="83"/>
    </row>
    <row r="24" spans="1:17" ht="38.25" x14ac:dyDescent="0.25">
      <c r="A24" s="81" t="s">
        <v>42</v>
      </c>
      <c r="B24" s="14">
        <v>2978.22</v>
      </c>
      <c r="C24" s="14">
        <v>381.32</v>
      </c>
      <c r="D24" s="15">
        <f t="shared" si="0"/>
        <v>2596.8999999999996</v>
      </c>
      <c r="E24" s="16">
        <v>72</v>
      </c>
      <c r="F24" s="19">
        <v>72</v>
      </c>
      <c r="G24" s="16">
        <v>27</v>
      </c>
      <c r="H24" s="31">
        <f t="shared" si="1"/>
        <v>0.87196379045201489</v>
      </c>
      <c r="I24" s="17">
        <v>103140</v>
      </c>
      <c r="J24" s="18">
        <v>3.7</v>
      </c>
      <c r="L24" s="28" t="s">
        <v>44</v>
      </c>
    </row>
    <row r="25" spans="1:17" ht="51" x14ac:dyDescent="0.25">
      <c r="A25" s="81" t="s">
        <v>54</v>
      </c>
      <c r="B25" s="14">
        <v>26652.71</v>
      </c>
      <c r="C25" s="14">
        <v>13142.71</v>
      </c>
      <c r="D25" s="15">
        <f t="shared" si="0"/>
        <v>13510</v>
      </c>
      <c r="E25" s="16">
        <v>951</v>
      </c>
      <c r="F25" s="19">
        <v>951</v>
      </c>
      <c r="G25" s="16">
        <v>352</v>
      </c>
      <c r="H25" s="31">
        <f t="shared" si="1"/>
        <v>0.50689029370746919</v>
      </c>
      <c r="I25" s="17">
        <v>1344261.92</v>
      </c>
      <c r="J25" s="18">
        <v>8.4</v>
      </c>
      <c r="L25" s="28" t="s">
        <v>45</v>
      </c>
    </row>
    <row r="26" spans="1:17" ht="38.25" x14ac:dyDescent="0.25">
      <c r="A26" s="81" t="s">
        <v>46</v>
      </c>
      <c r="B26" s="14">
        <v>40100.17</v>
      </c>
      <c r="C26" s="14">
        <v>27583.166666666668</v>
      </c>
      <c r="D26" s="15">
        <f t="shared" si="0"/>
        <v>12517.00333333333</v>
      </c>
      <c r="E26" s="16">
        <v>594</v>
      </c>
      <c r="F26" s="19">
        <v>594</v>
      </c>
      <c r="G26" s="16">
        <v>220</v>
      </c>
      <c r="H26" s="31">
        <f t="shared" si="1"/>
        <v>0.31214339822831999</v>
      </c>
      <c r="I26" s="17">
        <v>740658.6</v>
      </c>
      <c r="J26" s="18">
        <v>5.6</v>
      </c>
      <c r="L26" s="28" t="s">
        <v>47</v>
      </c>
    </row>
    <row r="27" spans="1:17" ht="38.25" x14ac:dyDescent="0.25">
      <c r="A27" s="81" t="s">
        <v>48</v>
      </c>
      <c r="B27" s="86">
        <f>B13</f>
        <v>4146.1000000000004</v>
      </c>
      <c r="C27" s="86">
        <f>B27-2912.64</f>
        <v>1233.4600000000005</v>
      </c>
      <c r="D27" s="87">
        <f>B27*H27</f>
        <v>2912.6352500000003</v>
      </c>
      <c r="E27" s="88">
        <v>165</v>
      </c>
      <c r="F27" s="89">
        <v>165</v>
      </c>
      <c r="G27" s="88">
        <v>61</v>
      </c>
      <c r="H27" s="90">
        <v>0.70250000000000001</v>
      </c>
      <c r="I27" s="91">
        <v>223443</v>
      </c>
      <c r="J27" s="93">
        <f>(I27/D27)/12</f>
        <v>6.3929220110894418</v>
      </c>
      <c r="K27" s="30"/>
      <c r="L27" s="92" t="s">
        <v>49</v>
      </c>
    </row>
    <row r="28" spans="1:17" ht="38.1" customHeight="1" x14ac:dyDescent="0.25">
      <c r="A28" s="69" t="s">
        <v>14</v>
      </c>
      <c r="B28" s="14">
        <v>9495.66</v>
      </c>
      <c r="C28" s="14">
        <v>3319.72</v>
      </c>
      <c r="D28" s="15">
        <f>B28-C28</f>
        <v>6175.9400000000005</v>
      </c>
      <c r="E28" s="16">
        <f>80+176+96</f>
        <v>352</v>
      </c>
      <c r="F28" s="19">
        <f>G28/0.37</f>
        <v>305.40540540540542</v>
      </c>
      <c r="G28" s="16">
        <v>113</v>
      </c>
      <c r="H28" s="31">
        <f>D28/B28</f>
        <v>0.65039607568089008</v>
      </c>
      <c r="I28" s="17">
        <v>380810</v>
      </c>
      <c r="J28" s="18">
        <v>6.1</v>
      </c>
      <c r="L28" s="28" t="s">
        <v>50</v>
      </c>
    </row>
    <row r="29" spans="1:17" ht="25.5" x14ac:dyDescent="0.25">
      <c r="A29" s="9" t="s">
        <v>0</v>
      </c>
      <c r="B29" s="10" t="s">
        <v>3</v>
      </c>
      <c r="C29" s="10" t="s">
        <v>4</v>
      </c>
      <c r="D29" s="10" t="s">
        <v>7</v>
      </c>
      <c r="E29" s="10" t="s">
        <v>19</v>
      </c>
      <c r="F29" s="10" t="s">
        <v>20</v>
      </c>
      <c r="G29" s="10" t="s">
        <v>9</v>
      </c>
      <c r="H29" s="11" t="s">
        <v>2</v>
      </c>
      <c r="I29" s="11" t="s">
        <v>5</v>
      </c>
      <c r="J29" s="12" t="s">
        <v>8</v>
      </c>
    </row>
    <row r="30" spans="1:17" ht="38.25" x14ac:dyDescent="0.25">
      <c r="A30" s="48" t="s">
        <v>35</v>
      </c>
      <c r="B30" s="49">
        <f>SUM(B24:B28)</f>
        <v>83372.860000000015</v>
      </c>
      <c r="C30" s="49">
        <f>SUM(C24:C28)</f>
        <v>45660.376666666671</v>
      </c>
      <c r="D30" s="49">
        <f>SUM(D24:D28)</f>
        <v>37712.47858333333</v>
      </c>
      <c r="E30" s="50">
        <f>SUM(E24:E28)-E12</f>
        <v>2023</v>
      </c>
      <c r="F30" s="51">
        <f>SUM(F24:F28)</f>
        <v>2087.4054054054054</v>
      </c>
      <c r="G30" s="50">
        <f>SUM(G24:G28)</f>
        <v>773</v>
      </c>
      <c r="H30" s="52">
        <f>D30/B30</f>
        <v>0.45233519137202832</v>
      </c>
      <c r="I30" s="53">
        <f>SUM(I24:I28)</f>
        <v>2792313.52</v>
      </c>
      <c r="J30" s="54">
        <f>(I30/D30)/12</f>
        <v>6.1701803242433853</v>
      </c>
      <c r="K30" s="56"/>
      <c r="L30" s="57" t="s">
        <v>51</v>
      </c>
    </row>
    <row r="31" spans="1:17" ht="21.6" customHeight="1" x14ac:dyDescent="0.25">
      <c r="B31" s="55" t="s">
        <v>36</v>
      </c>
      <c r="C31" s="55" t="s">
        <v>36</v>
      </c>
      <c r="D31" s="55" t="s">
        <v>36</v>
      </c>
      <c r="E31" s="2"/>
      <c r="F31" s="2"/>
      <c r="G31" s="2"/>
      <c r="H31" s="5"/>
      <c r="I31" s="8"/>
      <c r="J31" s="3"/>
    </row>
    <row r="32" spans="1:17" ht="41.45" customHeight="1" x14ac:dyDescent="0.25">
      <c r="A32" s="44"/>
      <c r="B32" s="6"/>
      <c r="C32" s="6"/>
      <c r="D32" s="7"/>
      <c r="E32" s="2"/>
      <c r="F32" s="43"/>
      <c r="G32" s="2"/>
      <c r="H32" s="5"/>
      <c r="I32" s="8"/>
      <c r="J32" s="3"/>
    </row>
    <row r="33" spans="1:17" ht="32.450000000000003" customHeight="1" x14ac:dyDescent="0.25">
      <c r="A33" s="68" t="s">
        <v>52</v>
      </c>
    </row>
    <row r="34" spans="1:17" s="4" customFormat="1" ht="39" customHeight="1" x14ac:dyDescent="0.25">
      <c r="A34" s="9" t="s">
        <v>0</v>
      </c>
      <c r="B34" s="10" t="s">
        <v>3</v>
      </c>
      <c r="C34" s="10" t="s">
        <v>4</v>
      </c>
      <c r="D34" s="10" t="s">
        <v>7</v>
      </c>
      <c r="E34" s="10" t="s">
        <v>19</v>
      </c>
      <c r="F34" s="10" t="s">
        <v>20</v>
      </c>
      <c r="G34" s="10" t="s">
        <v>9</v>
      </c>
      <c r="H34" s="11" t="s">
        <v>2</v>
      </c>
      <c r="I34" s="11" t="s">
        <v>5</v>
      </c>
      <c r="J34" s="12" t="s">
        <v>8</v>
      </c>
      <c r="L34" s="147"/>
      <c r="N34" s="83"/>
      <c r="O34" s="83"/>
      <c r="Q34" s="83"/>
    </row>
    <row r="35" spans="1:17" ht="30" x14ac:dyDescent="0.25">
      <c r="A35" s="94" t="s">
        <v>42</v>
      </c>
      <c r="B35" s="95">
        <v>2978.22</v>
      </c>
      <c r="C35" s="95">
        <v>381.32</v>
      </c>
      <c r="D35" s="96">
        <f>B35-C35</f>
        <v>2596.8999999999996</v>
      </c>
      <c r="E35" s="97">
        <v>72</v>
      </c>
      <c r="F35" s="98">
        <v>72</v>
      </c>
      <c r="G35" s="97">
        <v>27</v>
      </c>
      <c r="H35" s="99">
        <f>D35/B35</f>
        <v>0.87196379045201489</v>
      </c>
      <c r="I35" s="100">
        <v>103140</v>
      </c>
      <c r="J35" s="101">
        <v>3.7</v>
      </c>
      <c r="L35" s="144"/>
    </row>
    <row r="36" spans="1:17" ht="6" customHeight="1" x14ac:dyDescent="0.25">
      <c r="A36" s="109"/>
      <c r="B36" s="110"/>
      <c r="C36" s="110"/>
      <c r="D36" s="111"/>
      <c r="E36" s="112"/>
      <c r="F36" s="113"/>
      <c r="G36" s="112"/>
      <c r="H36" s="114"/>
      <c r="I36" s="115"/>
      <c r="J36" s="116"/>
      <c r="L36" s="144"/>
      <c r="N36" s="117"/>
      <c r="O36" s="117"/>
      <c r="Q36" s="117"/>
    </row>
    <row r="37" spans="1:17" s="41" customFormat="1" x14ac:dyDescent="0.25">
      <c r="A37" s="132" t="s">
        <v>11</v>
      </c>
      <c r="B37" s="125">
        <v>1872.87</v>
      </c>
      <c r="C37" s="125">
        <v>222.42</v>
      </c>
      <c r="D37" s="126">
        <f>B37-C37</f>
        <v>1650.4499999999998</v>
      </c>
      <c r="E37" s="127">
        <f>36+36</f>
        <v>72</v>
      </c>
      <c r="F37" s="128">
        <f>G37/0.37</f>
        <v>48.648648648648653</v>
      </c>
      <c r="G37" s="127">
        <v>18</v>
      </c>
      <c r="H37" s="129">
        <f>D37/B37</f>
        <v>0.88124108987810146</v>
      </c>
      <c r="I37" s="130">
        <v>68760</v>
      </c>
      <c r="J37" s="131">
        <v>3.8</v>
      </c>
      <c r="K37" s="78"/>
      <c r="L37" s="145"/>
      <c r="N37" s="84"/>
      <c r="O37" s="84"/>
      <c r="Q37" s="84"/>
    </row>
    <row r="38" spans="1:17" x14ac:dyDescent="0.25">
      <c r="A38" s="132" t="s">
        <v>12</v>
      </c>
      <c r="B38" s="125">
        <v>1105.3499999999999</v>
      </c>
      <c r="C38" s="125">
        <v>158.91</v>
      </c>
      <c r="D38" s="126">
        <f>B38-C38</f>
        <v>946.43999999999994</v>
      </c>
      <c r="E38" s="127">
        <f>34+22+17+38</f>
        <v>111</v>
      </c>
      <c r="F38" s="128">
        <f>G38/0.37</f>
        <v>29.72972972972973</v>
      </c>
      <c r="G38" s="127">
        <v>11</v>
      </c>
      <c r="H38" s="129">
        <f>D38/B38</f>
        <v>0.85623558149002577</v>
      </c>
      <c r="I38" s="130">
        <v>46530</v>
      </c>
      <c r="J38" s="131">
        <v>4.5999999999999996</v>
      </c>
      <c r="K38" s="78"/>
      <c r="L38" s="146"/>
    </row>
    <row r="39" spans="1:17" ht="27.6" customHeight="1" x14ac:dyDescent="0.25">
      <c r="A39" s="140" t="s">
        <v>53</v>
      </c>
      <c r="B39" s="133">
        <f t="shared" ref="B39:G39" si="4">SUM(B37:B38)</f>
        <v>2978.22</v>
      </c>
      <c r="C39" s="133">
        <f t="shared" si="4"/>
        <v>381.33</v>
      </c>
      <c r="D39" s="134">
        <f t="shared" si="4"/>
        <v>2596.89</v>
      </c>
      <c r="E39" s="135">
        <f t="shared" si="4"/>
        <v>183</v>
      </c>
      <c r="F39" s="136">
        <f t="shared" si="4"/>
        <v>78.378378378378386</v>
      </c>
      <c r="G39" s="135">
        <f t="shared" si="4"/>
        <v>29</v>
      </c>
      <c r="H39" s="137">
        <f>D39/B39</f>
        <v>0.87196043274170476</v>
      </c>
      <c r="I39" s="138">
        <f>SUM(I37:I38)</f>
        <v>115290</v>
      </c>
      <c r="J39" s="139">
        <f>(I39/D39)/12</f>
        <v>3.6996176195372161</v>
      </c>
      <c r="L39" s="144"/>
    </row>
    <row r="40" spans="1:17" ht="15.75" x14ac:dyDescent="0.25">
      <c r="A40" s="81"/>
      <c r="B40" s="14"/>
      <c r="C40" s="14"/>
      <c r="D40" s="15"/>
      <c r="E40" s="16"/>
      <c r="F40" s="19"/>
      <c r="G40" s="16"/>
      <c r="H40" s="31"/>
      <c r="I40" s="17"/>
      <c r="J40" s="18"/>
      <c r="L40" s="144"/>
    </row>
    <row r="41" spans="1:17" ht="30" x14ac:dyDescent="0.25">
      <c r="A41" s="94" t="s">
        <v>43</v>
      </c>
      <c r="B41" s="95">
        <v>26652.71</v>
      </c>
      <c r="C41" s="95">
        <v>13142.71</v>
      </c>
      <c r="D41" s="96">
        <f>B41-C41</f>
        <v>13510</v>
      </c>
      <c r="E41" s="97">
        <v>951</v>
      </c>
      <c r="F41" s="98">
        <v>951</v>
      </c>
      <c r="G41" s="97">
        <v>352</v>
      </c>
      <c r="H41" s="99">
        <f>D41/B41</f>
        <v>0.50689029370746919</v>
      </c>
      <c r="I41" s="107">
        <v>1344261.92</v>
      </c>
      <c r="J41" s="141">
        <v>8.4</v>
      </c>
      <c r="L41" s="144"/>
    </row>
    <row r="42" spans="1:17" ht="5.45" customHeight="1" x14ac:dyDescent="0.25">
      <c r="A42" s="109"/>
      <c r="B42" s="110"/>
      <c r="C42" s="110"/>
      <c r="D42" s="111"/>
      <c r="E42" s="112"/>
      <c r="F42" s="113"/>
      <c r="G42" s="112"/>
      <c r="H42" s="114"/>
      <c r="I42" s="115"/>
      <c r="J42" s="116"/>
      <c r="L42" s="144"/>
      <c r="N42" s="117"/>
      <c r="O42" s="117"/>
      <c r="Q42" s="117"/>
    </row>
    <row r="43" spans="1:17" s="41" customFormat="1" x14ac:dyDescent="0.25">
      <c r="A43" s="132" t="s">
        <v>10</v>
      </c>
      <c r="B43" s="125">
        <v>14007.6</v>
      </c>
      <c r="C43" s="125">
        <v>5516.77</v>
      </c>
      <c r="D43" s="126">
        <f>B43-C43</f>
        <v>8490.83</v>
      </c>
      <c r="E43" s="127">
        <v>388</v>
      </c>
      <c r="F43" s="128">
        <f>G43/0.37</f>
        <v>387.83783783783787</v>
      </c>
      <c r="G43" s="127">
        <v>143.5</v>
      </c>
      <c r="H43" s="129">
        <f>D43/B43</f>
        <v>0.606158799508838</v>
      </c>
      <c r="I43" s="130">
        <v>488650</v>
      </c>
      <c r="J43" s="131">
        <v>5.6</v>
      </c>
      <c r="K43" s="78"/>
      <c r="L43" s="145"/>
      <c r="N43" s="84"/>
      <c r="O43" s="84"/>
      <c r="Q43" s="84"/>
    </row>
    <row r="44" spans="1:17" x14ac:dyDescent="0.25">
      <c r="A44" s="132" t="s">
        <v>16</v>
      </c>
      <c r="B44" s="125">
        <v>12646.13</v>
      </c>
      <c r="C44" s="125">
        <v>7351.7</v>
      </c>
      <c r="D44" s="126">
        <f>B44-C44</f>
        <v>5294.4299999999994</v>
      </c>
      <c r="E44" s="127">
        <f>21+30+33+46+46+36+30</f>
        <v>242</v>
      </c>
      <c r="F44" s="128">
        <f>G44/0.37</f>
        <v>243.24324324324326</v>
      </c>
      <c r="G44" s="127">
        <v>90</v>
      </c>
      <c r="H44" s="129">
        <f>D44/B44</f>
        <v>0.41866009601356302</v>
      </c>
      <c r="I44" s="130">
        <v>303300</v>
      </c>
      <c r="J44" s="131">
        <v>5.6</v>
      </c>
      <c r="K44" s="78"/>
      <c r="L44" s="146"/>
    </row>
    <row r="45" spans="1:17" ht="27.6" customHeight="1" x14ac:dyDescent="0.25">
      <c r="A45" s="140" t="s">
        <v>53</v>
      </c>
      <c r="B45" s="133">
        <f t="shared" ref="B45:G45" si="5">SUM(B43:B44)</f>
        <v>26653.73</v>
      </c>
      <c r="C45" s="133">
        <f t="shared" si="5"/>
        <v>12868.470000000001</v>
      </c>
      <c r="D45" s="134">
        <f t="shared" si="5"/>
        <v>13785.259999999998</v>
      </c>
      <c r="E45" s="135">
        <f t="shared" si="5"/>
        <v>630</v>
      </c>
      <c r="F45" s="136">
        <f t="shared" si="5"/>
        <v>631.08108108108115</v>
      </c>
      <c r="G45" s="135">
        <f t="shared" si="5"/>
        <v>233.5</v>
      </c>
      <c r="H45" s="137">
        <f>D45/B45</f>
        <v>0.5171981557553107</v>
      </c>
      <c r="I45" s="138">
        <f>SUM(I43:I44)</f>
        <v>791950</v>
      </c>
      <c r="J45" s="139">
        <f>(I45/D45)/12</f>
        <v>4.7874202832107153</v>
      </c>
      <c r="L45" s="144"/>
    </row>
    <row r="46" spans="1:17" ht="15.75" x14ac:dyDescent="0.25">
      <c r="A46" s="81"/>
      <c r="B46" s="14"/>
      <c r="C46" s="14"/>
      <c r="D46" s="15"/>
      <c r="E46" s="16"/>
      <c r="F46" s="19"/>
      <c r="G46" s="16"/>
      <c r="H46" s="31"/>
      <c r="I46" s="17"/>
      <c r="J46" s="18"/>
      <c r="L46" s="144"/>
    </row>
    <row r="47" spans="1:17" ht="30" x14ac:dyDescent="0.25">
      <c r="A47" s="94" t="s">
        <v>46</v>
      </c>
      <c r="B47" s="95">
        <v>40100.17</v>
      </c>
      <c r="C47" s="95">
        <v>27583.166666666668</v>
      </c>
      <c r="D47" s="96">
        <f>B47-C47</f>
        <v>12517.00333333333</v>
      </c>
      <c r="E47" s="97">
        <v>594</v>
      </c>
      <c r="F47" s="98">
        <v>594</v>
      </c>
      <c r="G47" s="97">
        <v>220</v>
      </c>
      <c r="H47" s="99">
        <f>D47/B47</f>
        <v>0.31214339822831999</v>
      </c>
      <c r="I47" s="107">
        <v>740658.6</v>
      </c>
      <c r="J47" s="141">
        <v>5.6</v>
      </c>
      <c r="L47" s="144"/>
    </row>
    <row r="48" spans="1:17" ht="6" customHeight="1" x14ac:dyDescent="0.25">
      <c r="A48" s="109"/>
      <c r="B48" s="110"/>
      <c r="C48" s="110"/>
      <c r="D48" s="111"/>
      <c r="E48" s="112"/>
      <c r="F48" s="113"/>
      <c r="G48" s="112"/>
      <c r="H48" s="114"/>
      <c r="I48" s="115"/>
      <c r="J48" s="116"/>
      <c r="L48" s="144"/>
      <c r="N48" s="117"/>
      <c r="O48" s="117"/>
      <c r="Q48" s="117"/>
    </row>
    <row r="49" spans="1:17" s="41" customFormat="1" x14ac:dyDescent="0.25">
      <c r="A49" s="132" t="s">
        <v>17</v>
      </c>
      <c r="B49" s="125">
        <v>28280</v>
      </c>
      <c r="C49" s="125">
        <v>25018.92</v>
      </c>
      <c r="D49" s="126">
        <v>5178.42</v>
      </c>
      <c r="E49" s="127">
        <v>242</v>
      </c>
      <c r="F49" s="128">
        <f>G49/0.37</f>
        <v>242.00000000000003</v>
      </c>
      <c r="G49" s="127">
        <v>89.54</v>
      </c>
      <c r="H49" s="129">
        <f>D49/B49</f>
        <v>0.18311244695898163</v>
      </c>
      <c r="I49" s="130">
        <v>301749.8</v>
      </c>
      <c r="J49" s="131">
        <v>5.7</v>
      </c>
      <c r="K49" s="78"/>
      <c r="L49" s="145"/>
      <c r="N49" s="84"/>
      <c r="O49" s="84"/>
      <c r="Q49" s="84"/>
    </row>
    <row r="50" spans="1:17" x14ac:dyDescent="0.25">
      <c r="A50" s="132" t="s">
        <v>14</v>
      </c>
      <c r="B50" s="125">
        <v>9495.66</v>
      </c>
      <c r="C50" s="125">
        <v>3319.72</v>
      </c>
      <c r="D50" s="126">
        <f>B50-C50</f>
        <v>6175.9400000000005</v>
      </c>
      <c r="E50" s="127">
        <f>80+176+96</f>
        <v>352</v>
      </c>
      <c r="F50" s="128">
        <f>G50/0.37</f>
        <v>305.40540540540542</v>
      </c>
      <c r="G50" s="127">
        <v>113</v>
      </c>
      <c r="H50" s="129">
        <f>D50/B50</f>
        <v>0.65039607568089008</v>
      </c>
      <c r="I50" s="130">
        <v>380810</v>
      </c>
      <c r="J50" s="131">
        <v>6.1</v>
      </c>
      <c r="K50" s="78"/>
      <c r="L50" s="146"/>
    </row>
    <row r="51" spans="1:17" ht="27.6" customHeight="1" x14ac:dyDescent="0.25">
      <c r="A51" s="140" t="s">
        <v>53</v>
      </c>
      <c r="B51" s="133">
        <f t="shared" ref="B51:G51" si="6">SUM(B49:B50)</f>
        <v>37775.660000000003</v>
      </c>
      <c r="C51" s="133">
        <f t="shared" si="6"/>
        <v>28338.639999999999</v>
      </c>
      <c r="D51" s="134">
        <f t="shared" si="6"/>
        <v>11354.36</v>
      </c>
      <c r="E51" s="135">
        <f t="shared" si="6"/>
        <v>594</v>
      </c>
      <c r="F51" s="136">
        <f t="shared" si="6"/>
        <v>547.40540540540542</v>
      </c>
      <c r="G51" s="135">
        <f t="shared" si="6"/>
        <v>202.54000000000002</v>
      </c>
      <c r="H51" s="137">
        <f>D51/B51</f>
        <v>0.30057343802861419</v>
      </c>
      <c r="I51" s="138">
        <f>SUM(I49:I50)</f>
        <v>682559.8</v>
      </c>
      <c r="J51" s="139">
        <f>(I51/D51)/12</f>
        <v>5.00952791115777</v>
      </c>
      <c r="L51" s="144"/>
    </row>
    <row r="52" spans="1:17" ht="15.75" hidden="1" x14ac:dyDescent="0.25">
      <c r="A52" s="81"/>
      <c r="B52" s="14"/>
      <c r="C52" s="14"/>
      <c r="D52" s="15"/>
      <c r="E52" s="16"/>
      <c r="F52" s="19"/>
      <c r="G52" s="16"/>
      <c r="H52" s="31"/>
      <c r="I52" s="17"/>
      <c r="J52" s="18"/>
      <c r="L52" s="143"/>
    </row>
    <row r="53" spans="1:17" ht="15.75" hidden="1" x14ac:dyDescent="0.25">
      <c r="A53" s="94"/>
      <c r="B53" s="102"/>
      <c r="C53" s="102"/>
      <c r="D53" s="103"/>
      <c r="E53" s="104"/>
      <c r="F53" s="105"/>
      <c r="G53" s="104"/>
      <c r="H53" s="106"/>
      <c r="I53" s="107"/>
      <c r="J53" s="108"/>
      <c r="K53" s="30"/>
      <c r="L53" s="92"/>
    </row>
    <row r="54" spans="1:17" ht="6" hidden="1" customHeight="1" x14ac:dyDescent="0.25">
      <c r="A54" s="109"/>
      <c r="B54" s="118"/>
      <c r="C54" s="118"/>
      <c r="D54" s="119"/>
      <c r="E54" s="120"/>
      <c r="F54" s="121"/>
      <c r="G54" s="120"/>
      <c r="H54" s="122"/>
      <c r="I54" s="123"/>
      <c r="J54" s="124"/>
      <c r="K54" s="30"/>
      <c r="L54" s="92"/>
      <c r="N54" s="117"/>
      <c r="O54" s="117"/>
      <c r="Q54" s="117"/>
    </row>
    <row r="55" spans="1:17" ht="15.75" hidden="1" x14ac:dyDescent="0.25">
      <c r="A55" s="81"/>
      <c r="B55" s="86"/>
      <c r="C55" s="86"/>
      <c r="D55" s="87"/>
      <c r="E55" s="88"/>
      <c r="F55" s="89"/>
      <c r="G55" s="88"/>
      <c r="H55" s="90"/>
      <c r="I55" s="91"/>
      <c r="J55" s="93"/>
      <c r="K55" s="30"/>
      <c r="L55" s="92"/>
    </row>
    <row r="56" spans="1:17" ht="15.75" hidden="1" x14ac:dyDescent="0.25">
      <c r="A56" s="81"/>
      <c r="B56" s="86"/>
      <c r="C56" s="86"/>
      <c r="D56" s="87"/>
      <c r="E56" s="88"/>
      <c r="F56" s="89"/>
      <c r="G56" s="88"/>
      <c r="H56" s="90"/>
      <c r="I56" s="91"/>
      <c r="J56" s="93"/>
      <c r="K56" s="30"/>
      <c r="L56" s="92"/>
    </row>
    <row r="57" spans="1:17" ht="15.75" hidden="1" x14ac:dyDescent="0.25">
      <c r="A57" s="81"/>
      <c r="B57" s="86"/>
      <c r="C57" s="86"/>
      <c r="D57" s="87"/>
      <c r="E57" s="88"/>
      <c r="F57" s="89"/>
      <c r="G57" s="88"/>
      <c r="H57" s="90"/>
      <c r="I57" s="91"/>
      <c r="J57" s="93"/>
      <c r="K57" s="30"/>
      <c r="L57" s="92"/>
    </row>
    <row r="58" spans="1:17" ht="15.75" hidden="1" x14ac:dyDescent="0.25">
      <c r="A58" s="81"/>
      <c r="B58" s="86"/>
      <c r="C58" s="86"/>
      <c r="D58" s="87"/>
      <c r="E58" s="88"/>
      <c r="F58" s="89"/>
      <c r="G58" s="88"/>
      <c r="H58" s="90"/>
      <c r="I58" s="91"/>
      <c r="J58" s="93"/>
      <c r="K58" s="30"/>
      <c r="L58" s="92"/>
    </row>
    <row r="59" spans="1:17" ht="38.25" hidden="1" x14ac:dyDescent="0.25">
      <c r="A59" s="48" t="s">
        <v>35</v>
      </c>
      <c r="B59" s="49">
        <f>SUM(B53:B57)</f>
        <v>0</v>
      </c>
      <c r="C59" s="49">
        <f>SUM(C53:C57)</f>
        <v>0</v>
      </c>
      <c r="D59" s="49">
        <f>SUM(D53:D57)</f>
        <v>0</v>
      </c>
      <c r="E59" s="50">
        <f>SUM(E53:E57)-E41</f>
        <v>-951</v>
      </c>
      <c r="F59" s="51">
        <f>SUM(F53:F57)</f>
        <v>0</v>
      </c>
      <c r="G59" s="50">
        <f>SUM(G53:G57)</f>
        <v>0</v>
      </c>
      <c r="H59" s="52" t="e">
        <f>D59/B59</f>
        <v>#DIV/0!</v>
      </c>
      <c r="I59" s="53">
        <f>SUM(I53:I57)</f>
        <v>0</v>
      </c>
      <c r="J59" s="54" t="e">
        <f>(I59/D59)/12</f>
        <v>#DIV/0!</v>
      </c>
      <c r="K59" s="56"/>
      <c r="L59" s="57" t="s">
        <v>51</v>
      </c>
    </row>
    <row r="60" spans="1:17" ht="21.6" customHeight="1" x14ac:dyDescent="0.25">
      <c r="B60" s="55" t="s">
        <v>36</v>
      </c>
      <c r="C60" s="55" t="s">
        <v>36</v>
      </c>
      <c r="D60" s="55" t="s">
        <v>36</v>
      </c>
      <c r="E60" s="2"/>
      <c r="F60" s="2"/>
      <c r="G60" s="2"/>
      <c r="H60" s="5"/>
      <c r="I60" s="8"/>
      <c r="J60" s="3"/>
    </row>
    <row r="62" spans="1:17" ht="26.25" x14ac:dyDescent="0.4">
      <c r="H62" s="47"/>
      <c r="I62" s="47"/>
      <c r="J62" s="58" t="s">
        <v>31</v>
      </c>
    </row>
    <row r="63" spans="1:17" ht="15.75" x14ac:dyDescent="0.25">
      <c r="H63" s="5"/>
      <c r="I63" s="8"/>
      <c r="J63" s="46" t="s">
        <v>32</v>
      </c>
    </row>
    <row r="64" spans="1:17" x14ac:dyDescent="0.25">
      <c r="J64" s="45" t="s">
        <v>33</v>
      </c>
    </row>
    <row r="65" spans="8:10" ht="15.75" x14ac:dyDescent="0.25">
      <c r="H65" s="5"/>
      <c r="I65" s="8"/>
      <c r="J65" s="45" t="s">
        <v>34</v>
      </c>
    </row>
  </sheetData>
  <mergeCells count="1">
    <mergeCell ref="A1:L1"/>
  </mergeCells>
  <printOptions horizontalCentered="1"/>
  <pageMargins left="0.31496062992125984" right="0.31496062992125984" top="0.78740157480314965" bottom="0.78740157480314965" header="0.11811023622047245" footer="0.11811023622047245"/>
  <pageSetup paperSize="188" scale="58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6"/>
  <sheetViews>
    <sheetView showGridLines="0" workbookViewId="0">
      <selection activeCell="D27" sqref="D27"/>
    </sheetView>
  </sheetViews>
  <sheetFormatPr defaultColWidth="8.85546875" defaultRowHeight="15" x14ac:dyDescent="0.25"/>
  <cols>
    <col min="1" max="1" width="32.85546875" style="1" customWidth="1"/>
    <col min="2" max="3" width="16" style="1" customWidth="1"/>
    <col min="4" max="4" width="18.85546875" style="1" bestFit="1" customWidth="1"/>
    <col min="5" max="5" width="21.85546875" style="1" bestFit="1" customWidth="1"/>
    <col min="6" max="6" width="21.85546875" style="1" customWidth="1"/>
    <col min="7" max="7" width="16.85546875" style="1" bestFit="1" customWidth="1"/>
    <col min="8" max="8" width="10.42578125" style="1" bestFit="1" customWidth="1"/>
    <col min="9" max="9" width="16.85546875" style="1" customWidth="1"/>
    <col min="10" max="10" width="18.42578125" style="1" bestFit="1" customWidth="1"/>
    <col min="11" max="11" width="1.140625" style="1" customWidth="1"/>
    <col min="12" max="12" width="50" style="1" hidden="1" customWidth="1"/>
    <col min="13" max="13" width="8.85546875" style="1"/>
    <col min="14" max="15" width="15.42578125" style="82" bestFit="1" customWidth="1"/>
    <col min="16" max="16" width="8.85546875" style="1"/>
    <col min="17" max="17" width="15.42578125" style="82" bestFit="1" customWidth="1"/>
    <col min="18" max="16384" width="8.85546875" style="1"/>
  </cols>
  <sheetData>
    <row r="1" spans="1:17" ht="33.75" x14ac:dyDescent="0.25">
      <c r="A1" s="229" t="s">
        <v>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3" spans="1:17" hidden="1" x14ac:dyDescent="0.25"/>
    <row r="4" spans="1:17" ht="30.6" hidden="1" customHeight="1" x14ac:dyDescent="0.25">
      <c r="A4" s="68" t="s">
        <v>38</v>
      </c>
    </row>
    <row r="5" spans="1:17" s="4" customFormat="1" ht="39" hidden="1" customHeight="1" x14ac:dyDescent="0.25">
      <c r="A5" s="9" t="s">
        <v>0</v>
      </c>
      <c r="B5" s="10" t="s">
        <v>3</v>
      </c>
      <c r="C5" s="10" t="s">
        <v>4</v>
      </c>
      <c r="D5" s="10" t="s">
        <v>7</v>
      </c>
      <c r="E5" s="10" t="s">
        <v>19</v>
      </c>
      <c r="F5" s="10" t="s">
        <v>20</v>
      </c>
      <c r="G5" s="10" t="s">
        <v>9</v>
      </c>
      <c r="H5" s="11" t="s">
        <v>2</v>
      </c>
      <c r="I5" s="11" t="s">
        <v>5</v>
      </c>
      <c r="J5" s="12" t="s">
        <v>8</v>
      </c>
      <c r="L5" s="20" t="s">
        <v>21</v>
      </c>
      <c r="N5" s="83"/>
      <c r="O5" s="83"/>
      <c r="Q5" s="83"/>
    </row>
    <row r="6" spans="1:17" ht="38.25" hidden="1" x14ac:dyDescent="0.25">
      <c r="A6" s="69" t="s">
        <v>6</v>
      </c>
      <c r="B6" s="14">
        <v>30935.01</v>
      </c>
      <c r="C6" s="14">
        <v>13864.475</v>
      </c>
      <c r="D6" s="15">
        <f>B6-C6</f>
        <v>17070.534999999996</v>
      </c>
      <c r="E6" s="16">
        <v>945</v>
      </c>
      <c r="F6" s="19">
        <f>G6/0.37</f>
        <v>891.89189189189187</v>
      </c>
      <c r="G6" s="16">
        <v>330</v>
      </c>
      <c r="H6" s="31">
        <f>D6/B6</f>
        <v>0.55181928177815354</v>
      </c>
      <c r="I6" s="17">
        <v>1082400</v>
      </c>
      <c r="J6" s="18">
        <v>6.3</v>
      </c>
      <c r="L6" s="28" t="s">
        <v>39</v>
      </c>
    </row>
    <row r="7" spans="1:17" ht="32.450000000000003" hidden="1" customHeight="1" x14ac:dyDescent="0.25">
      <c r="A7" s="59"/>
      <c r="B7" s="60"/>
      <c r="C7" s="60"/>
      <c r="D7" s="61"/>
      <c r="E7" s="62"/>
      <c r="F7" s="63"/>
      <c r="G7" s="62"/>
      <c r="H7" s="64"/>
      <c r="I7" s="65"/>
      <c r="J7" s="66"/>
      <c r="L7" s="67"/>
    </row>
    <row r="8" spans="1:17" ht="32.450000000000003" hidden="1" customHeight="1" x14ac:dyDescent="0.25">
      <c r="A8" s="68" t="s">
        <v>40</v>
      </c>
    </row>
    <row r="9" spans="1:17" s="4" customFormat="1" ht="39" hidden="1" customHeight="1" x14ac:dyDescent="0.25">
      <c r="A9" s="9" t="s">
        <v>0</v>
      </c>
      <c r="B9" s="10" t="s">
        <v>3</v>
      </c>
      <c r="C9" s="10" t="s">
        <v>4</v>
      </c>
      <c r="D9" s="10" t="s">
        <v>7</v>
      </c>
      <c r="E9" s="10" t="s">
        <v>19</v>
      </c>
      <c r="F9" s="10" t="s">
        <v>20</v>
      </c>
      <c r="G9" s="10" t="s">
        <v>9</v>
      </c>
      <c r="H9" s="11" t="s">
        <v>2</v>
      </c>
      <c r="I9" s="11" t="s">
        <v>5</v>
      </c>
      <c r="J9" s="12" t="s">
        <v>8</v>
      </c>
      <c r="L9" s="20" t="s">
        <v>21</v>
      </c>
      <c r="N9" s="83"/>
      <c r="O9" s="83"/>
      <c r="Q9" s="83"/>
    </row>
    <row r="10" spans="1:17" ht="27.6" hidden="1" customHeight="1" x14ac:dyDescent="0.25">
      <c r="A10" s="70" t="s">
        <v>10</v>
      </c>
      <c r="B10" s="14">
        <v>14007.6</v>
      </c>
      <c r="C10" s="14">
        <v>5516.77</v>
      </c>
      <c r="D10" s="15">
        <f t="shared" ref="D10:D16" si="0">B10-C10</f>
        <v>8490.83</v>
      </c>
      <c r="E10" s="16">
        <v>388</v>
      </c>
      <c r="F10" s="19">
        <f t="shared" ref="F10:F17" si="1">G10/0.37</f>
        <v>387.83783783783787</v>
      </c>
      <c r="G10" s="16">
        <v>143.5</v>
      </c>
      <c r="H10" s="31">
        <f t="shared" ref="H10:H17" si="2">D10/B10</f>
        <v>0.606158799508838</v>
      </c>
      <c r="I10" s="17">
        <v>488650</v>
      </c>
      <c r="J10" s="18">
        <v>5.6</v>
      </c>
      <c r="L10" s="28"/>
    </row>
    <row r="11" spans="1:17" s="41" customFormat="1" ht="27.6" hidden="1" customHeight="1" x14ac:dyDescent="0.25">
      <c r="A11" s="70" t="s">
        <v>11</v>
      </c>
      <c r="B11" s="71">
        <v>1872.87</v>
      </c>
      <c r="C11" s="71">
        <v>222.42</v>
      </c>
      <c r="D11" s="72">
        <f t="shared" si="0"/>
        <v>1650.4499999999998</v>
      </c>
      <c r="E11" s="73">
        <f>36+36</f>
        <v>72</v>
      </c>
      <c r="F11" s="74">
        <f t="shared" si="1"/>
        <v>48.648648648648653</v>
      </c>
      <c r="G11" s="73">
        <v>18</v>
      </c>
      <c r="H11" s="75">
        <f t="shared" si="2"/>
        <v>0.88124108987810146</v>
      </c>
      <c r="I11" s="76">
        <v>68760</v>
      </c>
      <c r="J11" s="77">
        <v>3.8</v>
      </c>
      <c r="K11" s="78"/>
      <c r="L11" s="79"/>
      <c r="N11" s="84"/>
      <c r="O11" s="84"/>
      <c r="Q11" s="84"/>
    </row>
    <row r="12" spans="1:17" ht="27.6" hidden="1" customHeight="1" x14ac:dyDescent="0.25">
      <c r="A12" s="70" t="s">
        <v>12</v>
      </c>
      <c r="B12" s="71">
        <v>1105.3499999999999</v>
      </c>
      <c r="C12" s="71">
        <v>158.91</v>
      </c>
      <c r="D12" s="72">
        <f t="shared" si="0"/>
        <v>946.43999999999994</v>
      </c>
      <c r="E12" s="73">
        <f>34+22+17+38</f>
        <v>111</v>
      </c>
      <c r="F12" s="74">
        <f t="shared" si="1"/>
        <v>29.72972972972973</v>
      </c>
      <c r="G12" s="73">
        <v>11</v>
      </c>
      <c r="H12" s="75">
        <f t="shared" si="2"/>
        <v>0.85623558149002577</v>
      </c>
      <c r="I12" s="76">
        <v>46530</v>
      </c>
      <c r="J12" s="77">
        <v>4.5999999999999996</v>
      </c>
      <c r="K12" s="78"/>
      <c r="L12" s="80"/>
    </row>
    <row r="13" spans="1:17" ht="27.6" hidden="1" customHeight="1" x14ac:dyDescent="0.25">
      <c r="A13" s="70" t="s">
        <v>13</v>
      </c>
      <c r="B13" s="71">
        <v>4146.1000000000004</v>
      </c>
      <c r="C13" s="71">
        <v>1901.65</v>
      </c>
      <c r="D13" s="72">
        <f t="shared" si="0"/>
        <v>2244.4500000000003</v>
      </c>
      <c r="E13" s="73">
        <f>64+63</f>
        <v>127</v>
      </c>
      <c r="F13" s="74">
        <f t="shared" si="1"/>
        <v>127.02702702702703</v>
      </c>
      <c r="G13" s="73">
        <v>47</v>
      </c>
      <c r="H13" s="75">
        <f t="shared" si="2"/>
        <v>0.54134005450905676</v>
      </c>
      <c r="I13" s="76">
        <v>172020</v>
      </c>
      <c r="J13" s="77">
        <v>8.3000000000000007</v>
      </c>
      <c r="K13" s="78"/>
      <c r="L13" s="80"/>
    </row>
    <row r="14" spans="1:17" ht="27.6" hidden="1" customHeight="1" x14ac:dyDescent="0.25">
      <c r="A14" s="70" t="s">
        <v>14</v>
      </c>
      <c r="B14" s="14">
        <v>9495.66</v>
      </c>
      <c r="C14" s="14">
        <v>3319.72</v>
      </c>
      <c r="D14" s="15">
        <f t="shared" si="0"/>
        <v>6175.9400000000005</v>
      </c>
      <c r="E14" s="16">
        <f>80+176+96</f>
        <v>352</v>
      </c>
      <c r="F14" s="19">
        <f t="shared" si="1"/>
        <v>305.40540540540542</v>
      </c>
      <c r="G14" s="16">
        <v>113</v>
      </c>
      <c r="H14" s="31">
        <f t="shared" si="2"/>
        <v>0.65039607568089008</v>
      </c>
      <c r="I14" s="17">
        <v>380810</v>
      </c>
      <c r="J14" s="18">
        <v>6.1</v>
      </c>
      <c r="L14" s="28"/>
    </row>
    <row r="15" spans="1:17" ht="27.6" hidden="1" customHeight="1" x14ac:dyDescent="0.25">
      <c r="A15" s="70" t="s">
        <v>15</v>
      </c>
      <c r="B15" s="14">
        <v>3839.61</v>
      </c>
      <c r="C15" s="14">
        <v>1733.38</v>
      </c>
      <c r="D15" s="15">
        <f t="shared" si="0"/>
        <v>2106.23</v>
      </c>
      <c r="E15" s="16">
        <f>64+40+28+26+51+51</f>
        <v>260</v>
      </c>
      <c r="F15" s="19">
        <f t="shared" si="1"/>
        <v>118.91891891891892</v>
      </c>
      <c r="G15" s="16">
        <v>44</v>
      </c>
      <c r="H15" s="31">
        <f t="shared" si="2"/>
        <v>0.54855310825839076</v>
      </c>
      <c r="I15" s="17">
        <v>161040</v>
      </c>
      <c r="J15" s="18">
        <v>8.3000000000000007</v>
      </c>
      <c r="L15" s="28"/>
    </row>
    <row r="16" spans="1:17" ht="27.6" hidden="1" customHeight="1" x14ac:dyDescent="0.25">
      <c r="A16" s="70" t="s">
        <v>16</v>
      </c>
      <c r="B16" s="71">
        <v>12646.13</v>
      </c>
      <c r="C16" s="71">
        <v>7351.7</v>
      </c>
      <c r="D16" s="72">
        <f t="shared" si="0"/>
        <v>5294.4299999999994</v>
      </c>
      <c r="E16" s="73">
        <f>21+30+33+46+46+36+30</f>
        <v>242</v>
      </c>
      <c r="F16" s="74">
        <f t="shared" si="1"/>
        <v>243.24324324324326</v>
      </c>
      <c r="G16" s="73">
        <v>90</v>
      </c>
      <c r="H16" s="75">
        <f t="shared" si="2"/>
        <v>0.41866009601356302</v>
      </c>
      <c r="I16" s="76">
        <v>303300</v>
      </c>
      <c r="J16" s="77">
        <v>5.6</v>
      </c>
      <c r="K16" s="78"/>
      <c r="L16" s="80"/>
    </row>
    <row r="17" spans="1:17" ht="27.6" hidden="1" customHeight="1" x14ac:dyDescent="0.25">
      <c r="A17" s="70" t="s">
        <v>17</v>
      </c>
      <c r="B17" s="14">
        <v>28280</v>
      </c>
      <c r="C17" s="14">
        <v>25018.92</v>
      </c>
      <c r="D17" s="15">
        <v>5178.42</v>
      </c>
      <c r="E17" s="16">
        <v>242</v>
      </c>
      <c r="F17" s="19">
        <f t="shared" si="1"/>
        <v>242.00000000000003</v>
      </c>
      <c r="G17" s="16">
        <v>89.54</v>
      </c>
      <c r="H17" s="31">
        <f t="shared" si="2"/>
        <v>0.18311244695898163</v>
      </c>
      <c r="I17" s="17">
        <v>301749.8</v>
      </c>
      <c r="J17" s="18">
        <v>5.7</v>
      </c>
      <c r="L17" s="28"/>
    </row>
    <row r="18" spans="1:17" ht="25.5" hidden="1" x14ac:dyDescent="0.25">
      <c r="A18" s="9" t="s">
        <v>0</v>
      </c>
      <c r="B18" s="10" t="s">
        <v>3</v>
      </c>
      <c r="C18" s="10" t="s">
        <v>4</v>
      </c>
      <c r="D18" s="10" t="s">
        <v>7</v>
      </c>
      <c r="E18" s="10" t="s">
        <v>19</v>
      </c>
      <c r="F18" s="10" t="s">
        <v>20</v>
      </c>
      <c r="G18" s="10" t="s">
        <v>9</v>
      </c>
      <c r="H18" s="11" t="s">
        <v>2</v>
      </c>
      <c r="I18" s="11" t="s">
        <v>5</v>
      </c>
      <c r="J18" s="12" t="s">
        <v>8</v>
      </c>
    </row>
    <row r="19" spans="1:17" ht="39" hidden="1" customHeight="1" x14ac:dyDescent="0.25">
      <c r="A19" s="48" t="s">
        <v>35</v>
      </c>
      <c r="B19" s="49">
        <f t="shared" ref="B19:G19" si="3">SUM(B10:B17)</f>
        <v>75393.319999999992</v>
      </c>
      <c r="C19" s="49">
        <f t="shared" si="3"/>
        <v>45223.47</v>
      </c>
      <c r="D19" s="49">
        <f t="shared" si="3"/>
        <v>32087.190000000002</v>
      </c>
      <c r="E19" s="50">
        <f t="shared" si="3"/>
        <v>1794</v>
      </c>
      <c r="F19" s="51">
        <f t="shared" si="3"/>
        <v>1502.8108108108111</v>
      </c>
      <c r="G19" s="50">
        <f t="shared" si="3"/>
        <v>556.04</v>
      </c>
      <c r="H19" s="52">
        <f>D19/B19</f>
        <v>0.42559725450477581</v>
      </c>
      <c r="I19" s="53">
        <f>SUM(I10:I17)</f>
        <v>1922859.8</v>
      </c>
      <c r="J19" s="54">
        <f>(I19/D19)/12</f>
        <v>4.9938407403909988</v>
      </c>
      <c r="K19" s="56"/>
      <c r="L19" s="57" t="s">
        <v>51</v>
      </c>
    </row>
    <row r="20" spans="1:17" ht="21.6" hidden="1" customHeight="1" x14ac:dyDescent="0.25">
      <c r="B20" s="55" t="s">
        <v>36</v>
      </c>
      <c r="C20" s="55" t="s">
        <v>36</v>
      </c>
      <c r="D20" s="55" t="s">
        <v>36</v>
      </c>
      <c r="E20" s="2"/>
      <c r="F20" s="2"/>
      <c r="G20" s="2"/>
      <c r="H20" s="5"/>
      <c r="I20" s="8"/>
      <c r="J20" s="3"/>
    </row>
    <row r="21" spans="1:17" ht="32.450000000000003" customHeight="1" x14ac:dyDescent="0.25">
      <c r="A21" s="59"/>
      <c r="B21" s="60"/>
      <c r="C21" s="60"/>
      <c r="D21" s="61"/>
      <c r="E21" s="62"/>
      <c r="F21" s="63"/>
      <c r="G21" s="62"/>
      <c r="H21" s="64"/>
      <c r="I21" s="65"/>
      <c r="J21" s="66"/>
      <c r="L21" s="67"/>
    </row>
    <row r="22" spans="1:17" ht="32.450000000000003" customHeight="1" x14ac:dyDescent="0.25">
      <c r="A22" s="68" t="s">
        <v>52</v>
      </c>
    </row>
    <row r="23" spans="1:17" s="4" customFormat="1" ht="39" customHeight="1" x14ac:dyDescent="0.25">
      <c r="A23" s="9" t="s">
        <v>0</v>
      </c>
      <c r="B23" s="10" t="s">
        <v>3</v>
      </c>
      <c r="C23" s="10" t="s">
        <v>4</v>
      </c>
      <c r="D23" s="10" t="s">
        <v>7</v>
      </c>
      <c r="E23" s="10" t="s">
        <v>19</v>
      </c>
      <c r="F23" s="10" t="s">
        <v>20</v>
      </c>
      <c r="G23" s="10" t="s">
        <v>9</v>
      </c>
      <c r="H23" s="11" t="s">
        <v>2</v>
      </c>
      <c r="I23" s="11" t="s">
        <v>5</v>
      </c>
      <c r="J23" s="12" t="s">
        <v>8</v>
      </c>
      <c r="L23" s="20" t="s">
        <v>21</v>
      </c>
      <c r="N23" s="83"/>
      <c r="O23" s="83"/>
      <c r="Q23" s="83"/>
    </row>
    <row r="24" spans="1:17" ht="38.25" x14ac:dyDescent="0.25">
      <c r="A24" s="94" t="s">
        <v>42</v>
      </c>
      <c r="B24" s="95">
        <v>2978.22</v>
      </c>
      <c r="C24" s="95">
        <v>381.32</v>
      </c>
      <c r="D24" s="96">
        <f>B24-C24</f>
        <v>2596.8999999999996</v>
      </c>
      <c r="E24" s="97">
        <v>72</v>
      </c>
      <c r="F24" s="98">
        <v>72</v>
      </c>
      <c r="G24" s="97">
        <v>27</v>
      </c>
      <c r="H24" s="99">
        <f>D24/B24</f>
        <v>0.87196379045201489</v>
      </c>
      <c r="I24" s="100">
        <v>103140</v>
      </c>
      <c r="J24" s="101">
        <v>3.7</v>
      </c>
      <c r="L24" s="28" t="s">
        <v>44</v>
      </c>
    </row>
    <row r="25" spans="1:17" ht="6" customHeight="1" x14ac:dyDescent="0.25">
      <c r="A25" s="109"/>
      <c r="B25" s="110"/>
      <c r="C25" s="110"/>
      <c r="D25" s="111"/>
      <c r="E25" s="112"/>
      <c r="F25" s="113"/>
      <c r="G25" s="112"/>
      <c r="H25" s="114"/>
      <c r="I25" s="115"/>
      <c r="J25" s="116"/>
      <c r="L25" s="28"/>
      <c r="N25" s="117"/>
      <c r="O25" s="117"/>
      <c r="Q25" s="117"/>
    </row>
    <row r="26" spans="1:17" s="41" customFormat="1" x14ac:dyDescent="0.25">
      <c r="A26" s="132" t="s">
        <v>11</v>
      </c>
      <c r="B26" s="125">
        <v>1872.87</v>
      </c>
      <c r="C26" s="125">
        <v>222.42</v>
      </c>
      <c r="D26" s="126">
        <f>B26-C26</f>
        <v>1650.4499999999998</v>
      </c>
      <c r="E26" s="127">
        <f>36+36</f>
        <v>72</v>
      </c>
      <c r="F26" s="128">
        <f>G26/0.37</f>
        <v>48.648648648648653</v>
      </c>
      <c r="G26" s="127">
        <v>18</v>
      </c>
      <c r="H26" s="129">
        <f>D26/B26</f>
        <v>0.88124108987810146</v>
      </c>
      <c r="I26" s="130">
        <v>68760</v>
      </c>
      <c r="J26" s="131">
        <v>3.8</v>
      </c>
      <c r="K26" s="78"/>
      <c r="L26" s="79"/>
      <c r="N26" s="84"/>
      <c r="O26" s="84"/>
      <c r="Q26" s="84"/>
    </row>
    <row r="27" spans="1:17" x14ac:dyDescent="0.25">
      <c r="A27" s="132" t="s">
        <v>12</v>
      </c>
      <c r="B27" s="125">
        <v>1105.3499999999999</v>
      </c>
      <c r="C27" s="125">
        <v>158.91</v>
      </c>
      <c r="D27" s="126">
        <f>B27-C27</f>
        <v>946.43999999999994</v>
      </c>
      <c r="E27" s="127">
        <f>34+22+17+38</f>
        <v>111</v>
      </c>
      <c r="F27" s="128">
        <f>G27/0.37</f>
        <v>29.72972972972973</v>
      </c>
      <c r="G27" s="127">
        <v>11</v>
      </c>
      <c r="H27" s="129">
        <f>D27/B27</f>
        <v>0.85623558149002577</v>
      </c>
      <c r="I27" s="130">
        <v>46530</v>
      </c>
      <c r="J27" s="131">
        <v>4.5999999999999996</v>
      </c>
      <c r="K27" s="78"/>
      <c r="L27" s="80"/>
    </row>
    <row r="28" spans="1:17" ht="27.6" customHeight="1" x14ac:dyDescent="0.25">
      <c r="A28" s="140" t="s">
        <v>53</v>
      </c>
      <c r="B28" s="133">
        <f t="shared" ref="B28:G28" si="4">SUM(B26:B27)</f>
        <v>2978.22</v>
      </c>
      <c r="C28" s="133">
        <f t="shared" si="4"/>
        <v>381.33</v>
      </c>
      <c r="D28" s="134">
        <f t="shared" si="4"/>
        <v>2596.89</v>
      </c>
      <c r="E28" s="135">
        <f t="shared" si="4"/>
        <v>183</v>
      </c>
      <c r="F28" s="136">
        <f t="shared" si="4"/>
        <v>78.378378378378386</v>
      </c>
      <c r="G28" s="135">
        <f t="shared" si="4"/>
        <v>29</v>
      </c>
      <c r="H28" s="137">
        <f>D28/B28</f>
        <v>0.87196043274170476</v>
      </c>
      <c r="I28" s="138">
        <f>SUM(I26:I27)</f>
        <v>115290</v>
      </c>
      <c r="J28" s="139">
        <f>(I28/D28)/12</f>
        <v>3.6996176195372161</v>
      </c>
      <c r="L28" s="28"/>
    </row>
    <row r="29" spans="1:17" ht="15.75" x14ac:dyDescent="0.25">
      <c r="A29" s="81"/>
      <c r="B29" s="14"/>
      <c r="C29" s="14"/>
      <c r="D29" s="15"/>
      <c r="E29" s="16"/>
      <c r="F29" s="19"/>
      <c r="G29" s="16"/>
      <c r="H29" s="31"/>
      <c r="I29" s="17"/>
      <c r="J29" s="18"/>
      <c r="L29" s="28"/>
    </row>
    <row r="30" spans="1:17" ht="51" x14ac:dyDescent="0.25">
      <c r="A30" s="94" t="s">
        <v>43</v>
      </c>
      <c r="B30" s="95">
        <v>26652.71</v>
      </c>
      <c r="C30" s="95">
        <v>13142.71</v>
      </c>
      <c r="D30" s="96">
        <f>B30-C30</f>
        <v>13510</v>
      </c>
      <c r="E30" s="97">
        <v>951</v>
      </c>
      <c r="F30" s="98">
        <v>951</v>
      </c>
      <c r="G30" s="97">
        <v>352</v>
      </c>
      <c r="H30" s="99">
        <f>D30/B30</f>
        <v>0.50689029370746919</v>
      </c>
      <c r="I30" s="107">
        <v>1344261.92</v>
      </c>
      <c r="J30" s="141">
        <v>8.4</v>
      </c>
      <c r="L30" s="28" t="s">
        <v>45</v>
      </c>
    </row>
    <row r="31" spans="1:17" ht="5.45" customHeight="1" x14ac:dyDescent="0.25">
      <c r="A31" s="109"/>
      <c r="B31" s="110"/>
      <c r="C31" s="110"/>
      <c r="D31" s="111"/>
      <c r="E31" s="112"/>
      <c r="F31" s="113"/>
      <c r="G31" s="112"/>
      <c r="H31" s="114"/>
      <c r="I31" s="115"/>
      <c r="J31" s="116"/>
      <c r="L31" s="28"/>
      <c r="N31" s="117"/>
      <c r="O31" s="117"/>
      <c r="Q31" s="117"/>
    </row>
    <row r="32" spans="1:17" s="41" customFormat="1" x14ac:dyDescent="0.25">
      <c r="A32" s="132" t="s">
        <v>10</v>
      </c>
      <c r="B32" s="125">
        <v>14007.6</v>
      </c>
      <c r="C32" s="125">
        <v>5516.77</v>
      </c>
      <c r="D32" s="126">
        <f>B32-C32</f>
        <v>8490.83</v>
      </c>
      <c r="E32" s="127">
        <v>388</v>
      </c>
      <c r="F32" s="128">
        <f>G32/0.37</f>
        <v>387.83783783783787</v>
      </c>
      <c r="G32" s="127">
        <v>143.5</v>
      </c>
      <c r="H32" s="129">
        <f>D32/B32</f>
        <v>0.606158799508838</v>
      </c>
      <c r="I32" s="130">
        <v>488650</v>
      </c>
      <c r="J32" s="131">
        <v>5.6</v>
      </c>
      <c r="K32" s="78"/>
      <c r="L32" s="79"/>
      <c r="N32" s="84"/>
      <c r="O32" s="84"/>
      <c r="Q32" s="84"/>
    </row>
    <row r="33" spans="1:17" x14ac:dyDescent="0.25">
      <c r="A33" s="132" t="s">
        <v>16</v>
      </c>
      <c r="B33" s="125">
        <v>12646.13</v>
      </c>
      <c r="C33" s="125">
        <v>7351.7</v>
      </c>
      <c r="D33" s="126">
        <f>B33-C33</f>
        <v>5294.4299999999994</v>
      </c>
      <c r="E33" s="127">
        <f>21+30+33+46+46+36+30</f>
        <v>242</v>
      </c>
      <c r="F33" s="128">
        <f>G33/0.37</f>
        <v>243.24324324324326</v>
      </c>
      <c r="G33" s="127">
        <v>90</v>
      </c>
      <c r="H33" s="129">
        <f>D33/B33</f>
        <v>0.41866009601356302</v>
      </c>
      <c r="I33" s="130">
        <v>303300</v>
      </c>
      <c r="J33" s="131">
        <v>5.6</v>
      </c>
      <c r="K33" s="78"/>
      <c r="L33" s="80"/>
    </row>
    <row r="34" spans="1:17" ht="27.6" customHeight="1" x14ac:dyDescent="0.25">
      <c r="A34" s="140" t="s">
        <v>53</v>
      </c>
      <c r="B34" s="133">
        <f t="shared" ref="B34:G34" si="5">SUM(B32:B33)</f>
        <v>26653.73</v>
      </c>
      <c r="C34" s="133">
        <f t="shared" si="5"/>
        <v>12868.470000000001</v>
      </c>
      <c r="D34" s="134">
        <f t="shared" si="5"/>
        <v>13785.259999999998</v>
      </c>
      <c r="E34" s="135">
        <f t="shared" si="5"/>
        <v>630</v>
      </c>
      <c r="F34" s="136">
        <f t="shared" si="5"/>
        <v>631.08108108108115</v>
      </c>
      <c r="G34" s="135">
        <f t="shared" si="5"/>
        <v>233.5</v>
      </c>
      <c r="H34" s="137">
        <f>D34/B34</f>
        <v>0.5171981557553107</v>
      </c>
      <c r="I34" s="138">
        <f>SUM(I32:I33)</f>
        <v>791950</v>
      </c>
      <c r="J34" s="139">
        <f>(I34/D34)/12</f>
        <v>4.7874202832107153</v>
      </c>
      <c r="L34" s="28"/>
    </row>
    <row r="35" spans="1:17" ht="15.75" x14ac:dyDescent="0.25">
      <c r="A35" s="81"/>
      <c r="B35" s="14"/>
      <c r="C35" s="14"/>
      <c r="D35" s="15"/>
      <c r="E35" s="16"/>
      <c r="F35" s="19"/>
      <c r="G35" s="16"/>
      <c r="H35" s="31"/>
      <c r="I35" s="17"/>
      <c r="J35" s="18"/>
      <c r="L35" s="28"/>
    </row>
    <row r="36" spans="1:17" ht="38.25" x14ac:dyDescent="0.25">
      <c r="A36" s="94" t="s">
        <v>46</v>
      </c>
      <c r="B36" s="95">
        <v>40100.17</v>
      </c>
      <c r="C36" s="95">
        <v>27583.166666666668</v>
      </c>
      <c r="D36" s="96">
        <f>B36-C36</f>
        <v>12517.00333333333</v>
      </c>
      <c r="E36" s="97">
        <v>594</v>
      </c>
      <c r="F36" s="98">
        <v>594</v>
      </c>
      <c r="G36" s="97">
        <v>220</v>
      </c>
      <c r="H36" s="99">
        <f>D36/B36</f>
        <v>0.31214339822831999</v>
      </c>
      <c r="I36" s="107">
        <v>740658.6</v>
      </c>
      <c r="J36" s="141">
        <v>5.6</v>
      </c>
      <c r="L36" s="28" t="s">
        <v>47</v>
      </c>
    </row>
    <row r="37" spans="1:17" ht="6" customHeight="1" x14ac:dyDescent="0.25">
      <c r="A37" s="109"/>
      <c r="B37" s="110"/>
      <c r="C37" s="110"/>
      <c r="D37" s="111"/>
      <c r="E37" s="112"/>
      <c r="F37" s="113"/>
      <c r="G37" s="112"/>
      <c r="H37" s="114"/>
      <c r="I37" s="115"/>
      <c r="J37" s="116"/>
      <c r="L37" s="28"/>
      <c r="N37" s="117"/>
      <c r="O37" s="117"/>
      <c r="Q37" s="117"/>
    </row>
    <row r="38" spans="1:17" s="41" customFormat="1" x14ac:dyDescent="0.25">
      <c r="A38" s="132" t="s">
        <v>17</v>
      </c>
      <c r="B38" s="125">
        <v>28280</v>
      </c>
      <c r="C38" s="125">
        <v>25018.92</v>
      </c>
      <c r="D38" s="126">
        <v>5178.42</v>
      </c>
      <c r="E38" s="127">
        <v>242</v>
      </c>
      <c r="F38" s="128">
        <f>G38/0.37</f>
        <v>242.00000000000003</v>
      </c>
      <c r="G38" s="127">
        <v>89.54</v>
      </c>
      <c r="H38" s="129">
        <f>D38/B38</f>
        <v>0.18311244695898163</v>
      </c>
      <c r="I38" s="130">
        <v>301749.8</v>
      </c>
      <c r="J38" s="131">
        <v>5.7</v>
      </c>
      <c r="K38" s="78"/>
      <c r="L38" s="79"/>
      <c r="N38" s="84"/>
      <c r="O38" s="84"/>
      <c r="Q38" s="84"/>
    </row>
    <row r="39" spans="1:17" x14ac:dyDescent="0.25">
      <c r="A39" s="132" t="s">
        <v>14</v>
      </c>
      <c r="B39" s="125">
        <v>9495.66</v>
      </c>
      <c r="C39" s="125">
        <v>3319.72</v>
      </c>
      <c r="D39" s="126">
        <f>B39-C39</f>
        <v>6175.9400000000005</v>
      </c>
      <c r="E39" s="127">
        <f>80+176+96</f>
        <v>352</v>
      </c>
      <c r="F39" s="128">
        <f>G39/0.37</f>
        <v>305.40540540540542</v>
      </c>
      <c r="G39" s="127">
        <v>113</v>
      </c>
      <c r="H39" s="129">
        <f>D39/B39</f>
        <v>0.65039607568089008</v>
      </c>
      <c r="I39" s="130">
        <v>380810</v>
      </c>
      <c r="J39" s="131">
        <v>6.1</v>
      </c>
      <c r="K39" s="78"/>
      <c r="L39" s="80"/>
    </row>
    <row r="40" spans="1:17" ht="27.6" customHeight="1" x14ac:dyDescent="0.25">
      <c r="A40" s="140" t="s">
        <v>53</v>
      </c>
      <c r="B40" s="133">
        <f t="shared" ref="B40:G40" si="6">SUM(B38:B39)</f>
        <v>37775.660000000003</v>
      </c>
      <c r="C40" s="133">
        <f t="shared" si="6"/>
        <v>28338.639999999999</v>
      </c>
      <c r="D40" s="134">
        <f t="shared" si="6"/>
        <v>11354.36</v>
      </c>
      <c r="E40" s="135">
        <f t="shared" si="6"/>
        <v>594</v>
      </c>
      <c r="F40" s="136">
        <f t="shared" si="6"/>
        <v>547.40540540540542</v>
      </c>
      <c r="G40" s="135">
        <f t="shared" si="6"/>
        <v>202.54000000000002</v>
      </c>
      <c r="H40" s="137">
        <f>D40/B40</f>
        <v>0.30057343802861419</v>
      </c>
      <c r="I40" s="138">
        <f>SUM(I38:I39)</f>
        <v>682559.8</v>
      </c>
      <c r="J40" s="139">
        <f>(I40/D40)/12</f>
        <v>5.00952791115777</v>
      </c>
      <c r="L40" s="28"/>
    </row>
    <row r="41" spans="1:17" ht="15.75" hidden="1" x14ac:dyDescent="0.25">
      <c r="A41" s="81"/>
      <c r="B41" s="14"/>
      <c r="C41" s="14"/>
      <c r="D41" s="15"/>
      <c r="E41" s="16"/>
      <c r="F41" s="19"/>
      <c r="G41" s="16"/>
      <c r="H41" s="31"/>
      <c r="I41" s="17"/>
      <c r="J41" s="18"/>
      <c r="L41" s="28"/>
    </row>
    <row r="42" spans="1:17" ht="15.75" hidden="1" x14ac:dyDescent="0.25">
      <c r="A42" s="94"/>
      <c r="B42" s="102"/>
      <c r="C42" s="102"/>
      <c r="D42" s="103"/>
      <c r="E42" s="104"/>
      <c r="F42" s="105"/>
      <c r="G42" s="104"/>
      <c r="H42" s="106"/>
      <c r="I42" s="107"/>
      <c r="J42" s="108"/>
      <c r="K42" s="30"/>
      <c r="L42" s="92"/>
    </row>
    <row r="43" spans="1:17" ht="6" hidden="1" customHeight="1" x14ac:dyDescent="0.25">
      <c r="A43" s="109"/>
      <c r="B43" s="118"/>
      <c r="C43" s="118"/>
      <c r="D43" s="119"/>
      <c r="E43" s="120"/>
      <c r="F43" s="121"/>
      <c r="G43" s="120"/>
      <c r="H43" s="122"/>
      <c r="I43" s="123"/>
      <c r="J43" s="124"/>
      <c r="K43" s="30"/>
      <c r="L43" s="92"/>
      <c r="N43" s="117"/>
      <c r="O43" s="117"/>
      <c r="Q43" s="117"/>
    </row>
    <row r="44" spans="1:17" ht="15.75" hidden="1" x14ac:dyDescent="0.25">
      <c r="A44" s="81"/>
      <c r="B44" s="86"/>
      <c r="C44" s="86"/>
      <c r="D44" s="87"/>
      <c r="E44" s="88"/>
      <c r="F44" s="89"/>
      <c r="G44" s="88"/>
      <c r="H44" s="90"/>
      <c r="I44" s="91"/>
      <c r="J44" s="93"/>
      <c r="K44" s="30"/>
      <c r="L44" s="92"/>
    </row>
    <row r="45" spans="1:17" ht="15.75" hidden="1" x14ac:dyDescent="0.25">
      <c r="A45" s="81"/>
      <c r="B45" s="86"/>
      <c r="C45" s="86"/>
      <c r="D45" s="87"/>
      <c r="E45" s="88"/>
      <c r="F45" s="89"/>
      <c r="G45" s="88"/>
      <c r="H45" s="90"/>
      <c r="I45" s="91"/>
      <c r="J45" s="93"/>
      <c r="K45" s="30"/>
      <c r="L45" s="92"/>
    </row>
    <row r="46" spans="1:17" ht="15.75" hidden="1" x14ac:dyDescent="0.25">
      <c r="A46" s="81"/>
      <c r="B46" s="86"/>
      <c r="C46" s="86"/>
      <c r="D46" s="87"/>
      <c r="E46" s="88"/>
      <c r="F46" s="89"/>
      <c r="G46" s="88"/>
      <c r="H46" s="90"/>
      <c r="I46" s="91"/>
      <c r="J46" s="93"/>
      <c r="K46" s="30"/>
      <c r="L46" s="92"/>
    </row>
    <row r="47" spans="1:17" ht="15.75" hidden="1" x14ac:dyDescent="0.25">
      <c r="A47" s="81"/>
      <c r="B47" s="86"/>
      <c r="C47" s="86"/>
      <c r="D47" s="87"/>
      <c r="E47" s="88"/>
      <c r="F47" s="89"/>
      <c r="G47" s="88"/>
      <c r="H47" s="90"/>
      <c r="I47" s="91"/>
      <c r="J47" s="93"/>
      <c r="K47" s="30"/>
      <c r="L47" s="92"/>
    </row>
    <row r="48" spans="1:17" ht="38.25" hidden="1" x14ac:dyDescent="0.25">
      <c r="A48" s="48" t="s">
        <v>35</v>
      </c>
      <c r="B48" s="49">
        <f>SUM(B42:B46)</f>
        <v>0</v>
      </c>
      <c r="C48" s="49">
        <f>SUM(C42:C46)</f>
        <v>0</v>
      </c>
      <c r="D48" s="49">
        <f>SUM(D42:D46)</f>
        <v>0</v>
      </c>
      <c r="E48" s="50">
        <f>SUM(E42:E46)-E30</f>
        <v>-951</v>
      </c>
      <c r="F48" s="51">
        <f>SUM(F42:F46)</f>
        <v>0</v>
      </c>
      <c r="G48" s="50">
        <f>SUM(G42:G46)</f>
        <v>0</v>
      </c>
      <c r="H48" s="52" t="e">
        <f>D48/B48</f>
        <v>#DIV/0!</v>
      </c>
      <c r="I48" s="53">
        <f>SUM(I42:I46)</f>
        <v>0</v>
      </c>
      <c r="J48" s="54" t="e">
        <f>(I48/D48)/12</f>
        <v>#DIV/0!</v>
      </c>
      <c r="K48" s="56"/>
      <c r="L48" s="57" t="s">
        <v>51</v>
      </c>
    </row>
    <row r="49" spans="1:17" ht="21.6" customHeight="1" x14ac:dyDescent="0.25">
      <c r="B49" s="55" t="s">
        <v>36</v>
      </c>
      <c r="C49" s="55" t="s">
        <v>36</v>
      </c>
      <c r="D49" s="55" t="s">
        <v>36</v>
      </c>
      <c r="E49" s="2"/>
      <c r="F49" s="2"/>
      <c r="G49" s="2"/>
      <c r="H49" s="5"/>
      <c r="I49" s="8"/>
      <c r="J49" s="3"/>
    </row>
    <row r="50" spans="1:17" ht="21.6" customHeight="1" x14ac:dyDescent="0.25">
      <c r="A50" s="44"/>
      <c r="B50" s="6"/>
      <c r="C50" s="6"/>
      <c r="D50" s="7"/>
      <c r="E50" s="2"/>
      <c r="F50" s="43"/>
      <c r="G50" s="2"/>
      <c r="H50" s="5"/>
      <c r="I50" s="8"/>
      <c r="J50" s="3"/>
    </row>
    <row r="51" spans="1:17" ht="21.6" customHeight="1" x14ac:dyDescent="0.4">
      <c r="A51" s="47"/>
      <c r="B51" s="47"/>
      <c r="C51" s="47"/>
      <c r="D51" s="47"/>
      <c r="E51" s="47"/>
      <c r="F51" s="47"/>
      <c r="G51" s="47"/>
      <c r="H51" s="47"/>
      <c r="I51" s="47"/>
      <c r="J51" s="58" t="s">
        <v>31</v>
      </c>
      <c r="K51" s="47"/>
    </row>
    <row r="52" spans="1:17" ht="15" customHeight="1" x14ac:dyDescent="0.25">
      <c r="B52" s="6"/>
      <c r="C52" s="6"/>
      <c r="D52" s="7"/>
      <c r="E52" s="2"/>
      <c r="F52" s="2"/>
      <c r="G52" s="2"/>
      <c r="H52" s="5"/>
      <c r="I52" s="8"/>
      <c r="J52" s="46" t="s">
        <v>32</v>
      </c>
    </row>
    <row r="53" spans="1:17" ht="15" customHeight="1" x14ac:dyDescent="0.25">
      <c r="J53" s="45" t="s">
        <v>33</v>
      </c>
    </row>
    <row r="54" spans="1:17" ht="15" customHeight="1" x14ac:dyDescent="0.25">
      <c r="B54" s="6"/>
      <c r="C54" s="6"/>
      <c r="D54" s="7"/>
      <c r="E54" s="2"/>
      <c r="F54" s="2"/>
      <c r="G54" s="2"/>
      <c r="H54" s="5"/>
      <c r="I54" s="8"/>
      <c r="J54" s="45" t="s">
        <v>34</v>
      </c>
    </row>
    <row r="55" spans="1:17" ht="15" customHeight="1" x14ac:dyDescent="0.25">
      <c r="B55" s="6"/>
      <c r="C55" s="6"/>
      <c r="D55" s="7"/>
      <c r="E55" s="2"/>
      <c r="F55" s="2"/>
      <c r="G55" s="2"/>
      <c r="H55" s="5"/>
      <c r="I55" s="8"/>
      <c r="J55" s="3"/>
    </row>
    <row r="56" spans="1:17" ht="15" customHeight="1" x14ac:dyDescent="0.25">
      <c r="B56" s="6"/>
      <c r="C56" s="6"/>
      <c r="D56" s="7"/>
      <c r="E56" s="2"/>
      <c r="F56" s="2"/>
      <c r="G56" s="2"/>
      <c r="H56" s="5"/>
      <c r="I56" s="8"/>
      <c r="J56" s="3"/>
    </row>
    <row r="57" spans="1:17" ht="21.6" customHeight="1" x14ac:dyDescent="0.25">
      <c r="B57" s="6"/>
      <c r="C57" s="6"/>
      <c r="D57" s="7"/>
      <c r="E57" s="2"/>
      <c r="F57" s="2"/>
      <c r="G57" s="2"/>
      <c r="H57" s="5"/>
      <c r="I57" s="8"/>
      <c r="J57" s="3"/>
    </row>
    <row r="58" spans="1:17" ht="21.6" customHeight="1" x14ac:dyDescent="0.25">
      <c r="B58" s="6"/>
      <c r="C58" s="6"/>
      <c r="D58" s="7"/>
      <c r="E58" s="2"/>
      <c r="F58" s="2"/>
      <c r="G58" s="2"/>
      <c r="H58" s="5"/>
      <c r="I58" s="8"/>
      <c r="J58" s="3"/>
    </row>
    <row r="59" spans="1:17" ht="21.6" customHeight="1" x14ac:dyDescent="0.25">
      <c r="B59" s="6"/>
      <c r="N59" s="85"/>
      <c r="O59" s="85"/>
      <c r="P59" s="44"/>
      <c r="Q59" s="85"/>
    </row>
    <row r="60" spans="1:17" ht="21.6" customHeight="1" x14ac:dyDescent="0.25">
      <c r="B60" s="6"/>
    </row>
    <row r="61" spans="1:17" ht="21.6" customHeight="1" x14ac:dyDescent="0.25">
      <c r="B61" s="6"/>
    </row>
    <row r="62" spans="1:17" ht="21.6" customHeight="1" x14ac:dyDescent="0.25">
      <c r="B62" s="6"/>
    </row>
    <row r="63" spans="1:17" ht="21.6" customHeight="1" x14ac:dyDescent="0.25">
      <c r="B63" s="6"/>
    </row>
    <row r="64" spans="1:17" ht="21.6" customHeight="1" x14ac:dyDescent="0.25">
      <c r="B64" s="6"/>
    </row>
    <row r="65" spans="2:2" ht="21.6" customHeight="1" x14ac:dyDescent="0.25">
      <c r="B65" s="6"/>
    </row>
    <row r="66" spans="2:2" ht="21.6" customHeight="1" x14ac:dyDescent="0.25">
      <c r="B66" s="6"/>
    </row>
    <row r="67" spans="2:2" ht="21.6" customHeight="1" x14ac:dyDescent="0.25">
      <c r="B67" s="6"/>
    </row>
    <row r="68" spans="2:2" ht="21.6" customHeight="1" x14ac:dyDescent="0.25">
      <c r="B68" s="6"/>
    </row>
    <row r="69" spans="2:2" ht="21.6" customHeight="1" x14ac:dyDescent="0.25">
      <c r="B69" s="6"/>
    </row>
    <row r="70" spans="2:2" ht="21.6" customHeight="1" x14ac:dyDescent="0.25">
      <c r="B70" s="6"/>
    </row>
    <row r="71" spans="2:2" x14ac:dyDescent="0.25">
      <c r="B71" s="6"/>
    </row>
    <row r="72" spans="2:2" x14ac:dyDescent="0.25">
      <c r="B72" s="6"/>
    </row>
    <row r="73" spans="2:2" x14ac:dyDescent="0.25">
      <c r="B73" s="6"/>
    </row>
    <row r="74" spans="2:2" x14ac:dyDescent="0.25">
      <c r="B74" s="6"/>
    </row>
    <row r="75" spans="2:2" x14ac:dyDescent="0.25">
      <c r="B75" s="6"/>
    </row>
    <row r="76" spans="2:2" x14ac:dyDescent="0.25">
      <c r="B76" s="7"/>
    </row>
  </sheetData>
  <mergeCells count="1">
    <mergeCell ref="A1:L1"/>
  </mergeCells>
  <printOptions horizontalCentered="1"/>
  <pageMargins left="0.31496062992125984" right="0.31496062992125984" top="0.78740157480314965" bottom="0.78740157480314965" header="0.11811023622047245" footer="0.11811023622047245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0"/>
  <sheetViews>
    <sheetView showGridLines="0" tabSelected="1" topLeftCell="A101" zoomScale="61" zoomScaleNormal="90" workbookViewId="0">
      <selection activeCell="A69" sqref="A69"/>
    </sheetView>
  </sheetViews>
  <sheetFormatPr defaultColWidth="8.85546875" defaultRowHeight="99.95" customHeight="1" x14ac:dyDescent="0.25"/>
  <cols>
    <col min="2" max="2" width="80.7109375" style="1" customWidth="1"/>
    <col min="3" max="3" width="15.42578125" style="170" customWidth="1"/>
    <col min="4" max="4" width="12" style="170" customWidth="1"/>
    <col min="5" max="5" width="15.140625" style="183" customWidth="1"/>
    <col min="6" max="6" width="18" style="183" customWidth="1"/>
    <col min="7" max="7" width="28" style="192" customWidth="1"/>
    <col min="8" max="8" width="14.85546875" hidden="1" customWidth="1"/>
    <col min="9" max="9" width="15" style="162" hidden="1" customWidth="1"/>
    <col min="10" max="10" width="13.85546875" style="164" hidden="1" customWidth="1"/>
    <col min="11" max="12" width="13.85546875" hidden="1" customWidth="1"/>
    <col min="13" max="13" width="10.140625" hidden="1" customWidth="1"/>
    <col min="14" max="14" width="0" hidden="1" customWidth="1"/>
    <col min="15" max="15" width="10.140625" hidden="1" customWidth="1"/>
    <col min="16" max="22" width="0" hidden="1" customWidth="1"/>
  </cols>
  <sheetData>
    <row r="1" spans="1:15" ht="99.95" customHeight="1" x14ac:dyDescent="0.25">
      <c r="A1" s="246" t="s">
        <v>60</v>
      </c>
      <c r="B1" s="246"/>
      <c r="C1" s="246"/>
      <c r="D1" s="246"/>
      <c r="E1" s="246"/>
      <c r="F1" s="246"/>
      <c r="G1" s="246"/>
    </row>
    <row r="2" spans="1:15" ht="99.95" customHeight="1" x14ac:dyDescent="0.25">
      <c r="A2" s="247" t="s">
        <v>77</v>
      </c>
      <c r="B2" s="247"/>
      <c r="C2" s="247"/>
      <c r="D2" s="247"/>
      <c r="E2" s="247"/>
      <c r="F2" s="247"/>
      <c r="G2" s="247"/>
      <c r="H2" s="162"/>
    </row>
    <row r="3" spans="1:15" ht="15.95" customHeight="1" x14ac:dyDescent="0.25">
      <c r="A3" s="248"/>
      <c r="B3" s="248"/>
      <c r="C3" s="248"/>
      <c r="D3" s="248"/>
      <c r="E3" s="248"/>
      <c r="F3" s="248"/>
      <c r="G3" s="248"/>
      <c r="H3" s="162"/>
    </row>
    <row r="4" spans="1:15" ht="12" customHeight="1" x14ac:dyDescent="0.25">
      <c r="A4" s="249"/>
      <c r="B4" s="249"/>
      <c r="C4" s="249"/>
      <c r="D4" s="249"/>
      <c r="E4" s="249"/>
      <c r="F4" s="249"/>
      <c r="G4" s="249"/>
    </row>
    <row r="5" spans="1:15" ht="99.95" customHeight="1" x14ac:dyDescent="0.25">
      <c r="A5" s="154" t="s">
        <v>55</v>
      </c>
      <c r="B5" s="154" t="s">
        <v>56</v>
      </c>
      <c r="C5" s="154" t="s">
        <v>61</v>
      </c>
      <c r="D5" s="154" t="s">
        <v>0</v>
      </c>
      <c r="E5" s="173" t="s">
        <v>57</v>
      </c>
      <c r="F5" s="173" t="s">
        <v>58</v>
      </c>
      <c r="G5" s="173" t="s">
        <v>62</v>
      </c>
    </row>
    <row r="6" spans="1:15" ht="99.95" customHeight="1" x14ac:dyDescent="0.25">
      <c r="A6" s="171">
        <v>1</v>
      </c>
      <c r="B6" s="171" t="s">
        <v>91</v>
      </c>
      <c r="C6" s="172"/>
      <c r="D6" s="184"/>
      <c r="E6" s="174"/>
      <c r="F6" s="174"/>
      <c r="G6" s="187"/>
    </row>
    <row r="7" spans="1:15" ht="38.1" customHeight="1" x14ac:dyDescent="0.25">
      <c r="A7" s="150"/>
      <c r="B7" s="151"/>
      <c r="C7" s="150"/>
      <c r="D7" s="185"/>
      <c r="E7" s="175"/>
      <c r="F7" s="175"/>
      <c r="G7" s="188"/>
      <c r="H7" s="162"/>
    </row>
    <row r="8" spans="1:15" ht="99.95" customHeight="1" x14ac:dyDescent="0.25">
      <c r="A8" s="155"/>
      <c r="B8" s="230" t="s">
        <v>92</v>
      </c>
      <c r="C8" s="230"/>
      <c r="D8" s="230"/>
      <c r="E8" s="230"/>
      <c r="F8" s="176"/>
      <c r="G8" s="189"/>
      <c r="H8" s="163"/>
      <c r="J8" s="167"/>
      <c r="M8" s="163"/>
    </row>
    <row r="9" spans="1:15" ht="99.95" customHeight="1" x14ac:dyDescent="0.25">
      <c r="A9" s="153"/>
      <c r="B9" s="158" t="s">
        <v>72</v>
      </c>
      <c r="C9" s="159">
        <v>1</v>
      </c>
      <c r="D9" s="159" t="s">
        <v>74</v>
      </c>
      <c r="E9" s="177"/>
      <c r="F9" s="178"/>
      <c r="G9" s="190"/>
      <c r="H9" s="164"/>
      <c r="J9" s="166"/>
      <c r="K9" s="162"/>
      <c r="M9" s="163"/>
    </row>
    <row r="10" spans="1:15" ht="99.95" customHeight="1" x14ac:dyDescent="0.25">
      <c r="A10" s="153"/>
      <c r="B10" s="158" t="s">
        <v>73</v>
      </c>
      <c r="C10" s="159">
        <v>1</v>
      </c>
      <c r="D10" s="159" t="s">
        <v>74</v>
      </c>
      <c r="E10" s="177"/>
      <c r="F10" s="178"/>
      <c r="G10" s="190"/>
      <c r="H10" s="164"/>
      <c r="K10" s="162"/>
    </row>
    <row r="11" spans="1:15" ht="99.95" customHeight="1" x14ac:dyDescent="0.25">
      <c r="A11" s="153"/>
      <c r="B11" s="160" t="s">
        <v>64</v>
      </c>
      <c r="C11" s="159">
        <v>1</v>
      </c>
      <c r="D11" s="159" t="s">
        <v>74</v>
      </c>
      <c r="E11" s="177"/>
      <c r="F11" s="178"/>
      <c r="G11" s="190"/>
      <c r="H11" s="164"/>
      <c r="K11" s="162"/>
    </row>
    <row r="12" spans="1:15" ht="99.95" customHeight="1" x14ac:dyDescent="0.25">
      <c r="A12" s="155"/>
      <c r="B12" s="244" t="s">
        <v>93</v>
      </c>
      <c r="C12" s="244"/>
      <c r="D12" s="244"/>
      <c r="E12" s="244"/>
      <c r="F12" s="176"/>
      <c r="G12" s="189"/>
      <c r="H12" s="164"/>
      <c r="K12" s="162"/>
    </row>
    <row r="13" spans="1:15" ht="99.95" customHeight="1" x14ac:dyDescent="0.25">
      <c r="A13" s="156"/>
      <c r="B13" s="245" t="s">
        <v>94</v>
      </c>
      <c r="C13" s="245"/>
      <c r="D13" s="245"/>
      <c r="E13" s="245"/>
      <c r="F13" s="179"/>
      <c r="G13" s="189"/>
      <c r="H13" s="164"/>
      <c r="K13" s="162"/>
    </row>
    <row r="14" spans="1:15" ht="99.95" customHeight="1" x14ac:dyDescent="0.25">
      <c r="A14" s="153"/>
      <c r="B14" s="161" t="s">
        <v>68</v>
      </c>
      <c r="C14" s="159">
        <v>1</v>
      </c>
      <c r="D14" s="159" t="s">
        <v>74</v>
      </c>
      <c r="E14" s="177"/>
      <c r="F14" s="178"/>
      <c r="G14" s="190"/>
      <c r="H14" s="164"/>
      <c r="K14" s="162"/>
      <c r="L14" s="162"/>
      <c r="O14" s="163"/>
    </row>
    <row r="15" spans="1:15" ht="99.95" customHeight="1" x14ac:dyDescent="0.25">
      <c r="A15" s="153"/>
      <c r="B15" s="161" t="s">
        <v>87</v>
      </c>
      <c r="C15" s="159">
        <v>1</v>
      </c>
      <c r="D15" s="159" t="s">
        <v>74</v>
      </c>
      <c r="E15" s="177"/>
      <c r="F15" s="178"/>
      <c r="G15" s="190"/>
      <c r="H15" s="164"/>
      <c r="K15" s="162"/>
    </row>
    <row r="16" spans="1:15" ht="99.95" customHeight="1" x14ac:dyDescent="0.25">
      <c r="A16" s="153"/>
      <c r="B16" s="161" t="s">
        <v>67</v>
      </c>
      <c r="C16" s="149">
        <v>1</v>
      </c>
      <c r="D16" s="159" t="s">
        <v>74</v>
      </c>
      <c r="E16" s="177"/>
      <c r="F16" s="178"/>
      <c r="G16" s="190"/>
      <c r="H16" s="164"/>
      <c r="I16" s="162">
        <v>11500</v>
      </c>
      <c r="K16" s="162"/>
    </row>
    <row r="17" spans="1:11" ht="99.95" customHeight="1" x14ac:dyDescent="0.25">
      <c r="A17" s="153"/>
      <c r="B17" s="161" t="s">
        <v>66</v>
      </c>
      <c r="C17" s="148">
        <v>1</v>
      </c>
      <c r="D17" s="159" t="s">
        <v>74</v>
      </c>
      <c r="E17" s="177"/>
      <c r="F17" s="178"/>
      <c r="G17" s="190"/>
      <c r="H17" s="164"/>
      <c r="K17" s="162"/>
    </row>
    <row r="18" spans="1:11" ht="99.95" customHeight="1" x14ac:dyDescent="0.25">
      <c r="A18" s="153"/>
      <c r="B18" s="161" t="s">
        <v>65</v>
      </c>
      <c r="C18" s="149">
        <v>1</v>
      </c>
      <c r="D18" s="159" t="s">
        <v>74</v>
      </c>
      <c r="E18" s="177"/>
      <c r="F18" s="178"/>
      <c r="G18" s="190"/>
      <c r="H18" s="164"/>
      <c r="K18" s="162"/>
    </row>
    <row r="19" spans="1:11" ht="99.95" customHeight="1" x14ac:dyDescent="0.25">
      <c r="A19" s="153"/>
      <c r="B19" s="168" t="s">
        <v>75</v>
      </c>
      <c r="C19" s="149">
        <v>1</v>
      </c>
      <c r="D19" s="159" t="s">
        <v>74</v>
      </c>
      <c r="E19" s="177"/>
      <c r="F19" s="178"/>
      <c r="G19" s="190"/>
      <c r="H19" s="164"/>
      <c r="I19" s="162">
        <v>9500</v>
      </c>
      <c r="K19" s="162"/>
    </row>
    <row r="20" spans="1:11" ht="99.95" customHeight="1" x14ac:dyDescent="0.25">
      <c r="A20" s="155"/>
      <c r="B20" s="230" t="s">
        <v>78</v>
      </c>
      <c r="C20" s="230"/>
      <c r="D20" s="230"/>
      <c r="E20" s="230"/>
      <c r="F20" s="176"/>
      <c r="G20" s="189"/>
      <c r="H20" s="164"/>
      <c r="K20" s="162"/>
    </row>
    <row r="21" spans="1:11" ht="99.95" customHeight="1" x14ac:dyDescent="0.25">
      <c r="A21" s="148"/>
      <c r="B21" s="152" t="s">
        <v>69</v>
      </c>
      <c r="C21" s="148">
        <v>1</v>
      </c>
      <c r="D21" s="186" t="s">
        <v>74</v>
      </c>
      <c r="E21" s="180"/>
      <c r="F21" s="181"/>
      <c r="G21" s="190"/>
      <c r="H21" s="164"/>
      <c r="I21" s="162">
        <f>380000*0.06</f>
        <v>22800</v>
      </c>
      <c r="K21" s="162"/>
    </row>
    <row r="22" spans="1:11" ht="99.95" customHeight="1" x14ac:dyDescent="0.25">
      <c r="A22" s="148"/>
      <c r="B22" s="152" t="s">
        <v>70</v>
      </c>
      <c r="C22" s="148">
        <v>1</v>
      </c>
      <c r="D22" s="186" t="s">
        <v>74</v>
      </c>
      <c r="E22" s="180"/>
      <c r="F22" s="181"/>
      <c r="G22" s="190"/>
      <c r="H22" s="164"/>
      <c r="K22" s="162"/>
    </row>
    <row r="23" spans="1:11" ht="99.95" customHeight="1" x14ac:dyDescent="0.25">
      <c r="A23" s="148"/>
      <c r="B23" s="152" t="s">
        <v>71</v>
      </c>
      <c r="C23" s="148">
        <v>1</v>
      </c>
      <c r="D23" s="186" t="s">
        <v>74</v>
      </c>
      <c r="E23" s="180"/>
      <c r="F23" s="181"/>
      <c r="G23" s="190"/>
      <c r="H23" s="164"/>
      <c r="K23" s="162"/>
    </row>
    <row r="24" spans="1:11" ht="99.95" customHeight="1" x14ac:dyDescent="0.25">
      <c r="A24" s="148"/>
      <c r="B24" s="152" t="s">
        <v>63</v>
      </c>
      <c r="C24" s="148">
        <v>1</v>
      </c>
      <c r="D24" s="186" t="s">
        <v>74</v>
      </c>
      <c r="E24" s="180"/>
      <c r="F24" s="181"/>
      <c r="G24" s="190"/>
      <c r="H24" s="164"/>
      <c r="J24" s="165"/>
      <c r="K24" s="162"/>
    </row>
    <row r="25" spans="1:11" ht="99.95" customHeight="1" x14ac:dyDescent="0.25">
      <c r="A25" s="148"/>
      <c r="B25" s="169" t="s">
        <v>76</v>
      </c>
      <c r="C25" s="148">
        <v>1</v>
      </c>
      <c r="D25" s="186" t="s">
        <v>74</v>
      </c>
      <c r="E25" s="180"/>
      <c r="F25" s="181"/>
      <c r="G25" s="190"/>
      <c r="H25" s="164"/>
      <c r="J25" s="165"/>
      <c r="K25" s="162"/>
    </row>
    <row r="26" spans="1:11" ht="99.95" customHeight="1" x14ac:dyDescent="0.25">
      <c r="A26" s="157"/>
      <c r="B26" s="231" t="s">
        <v>59</v>
      </c>
      <c r="C26" s="231"/>
      <c r="D26" s="231"/>
      <c r="E26" s="231"/>
      <c r="F26" s="182">
        <f>SUM(F8:F25)</f>
        <v>0</v>
      </c>
      <c r="G26" s="191">
        <f>SUM(G9:G25)</f>
        <v>0</v>
      </c>
      <c r="H26" s="163"/>
      <c r="K26" s="162"/>
    </row>
    <row r="27" spans="1:11" ht="99.95" customHeight="1" x14ac:dyDescent="0.25">
      <c r="A27" s="171">
        <v>2</v>
      </c>
      <c r="B27" s="171" t="s">
        <v>95</v>
      </c>
      <c r="C27" s="172"/>
      <c r="D27" s="184"/>
      <c r="E27" s="174"/>
      <c r="F27" s="174"/>
      <c r="G27" s="187"/>
      <c r="H27" s="163"/>
      <c r="K27" s="162"/>
    </row>
    <row r="28" spans="1:11" ht="99.95" customHeight="1" x14ac:dyDescent="0.25">
      <c r="A28" s="150"/>
      <c r="B28" s="151"/>
      <c r="C28" s="150"/>
      <c r="D28" s="185"/>
      <c r="E28" s="175"/>
      <c r="F28" s="175"/>
      <c r="G28" s="188"/>
    </row>
    <row r="29" spans="1:11" ht="99.95" customHeight="1" x14ac:dyDescent="0.25">
      <c r="A29" s="155"/>
      <c r="B29" s="230" t="s">
        <v>92</v>
      </c>
      <c r="C29" s="230"/>
      <c r="D29" s="230"/>
      <c r="E29" s="230"/>
      <c r="F29" s="176"/>
      <c r="G29" s="189"/>
    </row>
    <row r="30" spans="1:11" ht="99.95" customHeight="1" x14ac:dyDescent="0.25">
      <c r="A30" s="153"/>
      <c r="B30" s="158" t="s">
        <v>72</v>
      </c>
      <c r="C30" s="159">
        <v>1</v>
      </c>
      <c r="D30" s="159" t="s">
        <v>74</v>
      </c>
      <c r="E30" s="177"/>
      <c r="F30" s="178"/>
      <c r="G30" s="190"/>
    </row>
    <row r="31" spans="1:11" ht="99.95" customHeight="1" x14ac:dyDescent="0.25">
      <c r="A31" s="153"/>
      <c r="B31" s="158" t="s">
        <v>73</v>
      </c>
      <c r="C31" s="159">
        <v>1</v>
      </c>
      <c r="D31" s="159" t="s">
        <v>74</v>
      </c>
      <c r="E31" s="177"/>
      <c r="F31" s="178"/>
      <c r="G31" s="190"/>
    </row>
    <row r="32" spans="1:11" ht="99.95" customHeight="1" x14ac:dyDescent="0.25">
      <c r="A32" s="153"/>
      <c r="B32" s="160" t="s">
        <v>64</v>
      </c>
      <c r="C32" s="159">
        <v>1</v>
      </c>
      <c r="D32" s="159" t="s">
        <v>74</v>
      </c>
      <c r="E32" s="177"/>
      <c r="F32" s="178"/>
      <c r="G32" s="190"/>
    </row>
    <row r="33" spans="1:7" ht="99.95" customHeight="1" x14ac:dyDescent="0.25">
      <c r="A33" s="155"/>
      <c r="B33" s="244" t="s">
        <v>93</v>
      </c>
      <c r="C33" s="244"/>
      <c r="D33" s="244"/>
      <c r="E33" s="244"/>
      <c r="F33" s="176"/>
      <c r="G33" s="189"/>
    </row>
    <row r="34" spans="1:7" ht="99.95" customHeight="1" x14ac:dyDescent="0.25">
      <c r="A34" s="156"/>
      <c r="B34" s="245" t="s">
        <v>94</v>
      </c>
      <c r="C34" s="245"/>
      <c r="D34" s="245"/>
      <c r="E34" s="245"/>
      <c r="F34" s="179"/>
      <c r="G34" s="189"/>
    </row>
    <row r="35" spans="1:7" ht="99.95" customHeight="1" x14ac:dyDescent="0.25">
      <c r="A35" s="153"/>
      <c r="B35" s="161" t="s">
        <v>68</v>
      </c>
      <c r="C35" s="159">
        <v>1</v>
      </c>
      <c r="D35" s="159" t="s">
        <v>74</v>
      </c>
      <c r="E35" s="177"/>
      <c r="F35" s="178"/>
      <c r="G35" s="190"/>
    </row>
    <row r="36" spans="1:7" ht="99.95" customHeight="1" x14ac:dyDescent="0.25">
      <c r="A36" s="153"/>
      <c r="B36" s="161" t="s">
        <v>87</v>
      </c>
      <c r="C36" s="159">
        <v>1</v>
      </c>
      <c r="D36" s="159" t="s">
        <v>74</v>
      </c>
      <c r="E36" s="177"/>
      <c r="F36" s="178"/>
      <c r="G36" s="190"/>
    </row>
    <row r="37" spans="1:7" ht="99.95" customHeight="1" x14ac:dyDescent="0.25">
      <c r="A37" s="153"/>
      <c r="B37" s="161" t="s">
        <v>67</v>
      </c>
      <c r="C37" s="149">
        <v>1</v>
      </c>
      <c r="D37" s="159" t="s">
        <v>74</v>
      </c>
      <c r="E37" s="177"/>
      <c r="F37" s="178"/>
      <c r="G37" s="190"/>
    </row>
    <row r="38" spans="1:7" ht="99.95" customHeight="1" x14ac:dyDescent="0.25">
      <c r="A38" s="153"/>
      <c r="B38" s="161" t="s">
        <v>66</v>
      </c>
      <c r="C38" s="148">
        <v>1</v>
      </c>
      <c r="D38" s="159" t="s">
        <v>74</v>
      </c>
      <c r="E38" s="177"/>
      <c r="F38" s="178"/>
      <c r="G38" s="190"/>
    </row>
    <row r="39" spans="1:7" ht="99.95" customHeight="1" x14ac:dyDescent="0.25">
      <c r="A39" s="153"/>
      <c r="B39" s="161" t="s">
        <v>65</v>
      </c>
      <c r="C39" s="149">
        <v>1</v>
      </c>
      <c r="D39" s="159" t="s">
        <v>74</v>
      </c>
      <c r="E39" s="177"/>
      <c r="F39" s="178"/>
      <c r="G39" s="190"/>
    </row>
    <row r="40" spans="1:7" ht="99.95" customHeight="1" x14ac:dyDescent="0.25">
      <c r="A40" s="153"/>
      <c r="B40" s="168" t="s">
        <v>75</v>
      </c>
      <c r="C40" s="149">
        <v>1</v>
      </c>
      <c r="D40" s="159" t="s">
        <v>74</v>
      </c>
      <c r="E40" s="177"/>
      <c r="F40" s="178"/>
      <c r="G40" s="190"/>
    </row>
    <row r="41" spans="1:7" ht="99.95" customHeight="1" x14ac:dyDescent="0.25">
      <c r="A41" s="155"/>
      <c r="B41" s="230" t="s">
        <v>78</v>
      </c>
      <c r="C41" s="230"/>
      <c r="D41" s="230"/>
      <c r="E41" s="230"/>
      <c r="F41" s="176"/>
      <c r="G41" s="189"/>
    </row>
    <row r="42" spans="1:7" ht="99.95" customHeight="1" x14ac:dyDescent="0.25">
      <c r="A42" s="148"/>
      <c r="B42" s="152" t="s">
        <v>69</v>
      </c>
      <c r="C42" s="148">
        <v>1</v>
      </c>
      <c r="D42" s="186" t="s">
        <v>74</v>
      </c>
      <c r="E42" s="180"/>
      <c r="F42" s="181"/>
      <c r="G42" s="190"/>
    </row>
    <row r="43" spans="1:7" ht="99.95" customHeight="1" x14ac:dyDescent="0.25">
      <c r="A43" s="148"/>
      <c r="B43" s="152" t="s">
        <v>70</v>
      </c>
      <c r="C43" s="148">
        <v>1</v>
      </c>
      <c r="D43" s="186" t="s">
        <v>74</v>
      </c>
      <c r="E43" s="180"/>
      <c r="F43" s="181"/>
      <c r="G43" s="190"/>
    </row>
    <row r="44" spans="1:7" ht="99.95" customHeight="1" x14ac:dyDescent="0.25">
      <c r="A44" s="148"/>
      <c r="B44" s="152" t="s">
        <v>71</v>
      </c>
      <c r="C44" s="148">
        <v>1</v>
      </c>
      <c r="D44" s="186" t="s">
        <v>74</v>
      </c>
      <c r="E44" s="180"/>
      <c r="F44" s="181"/>
      <c r="G44" s="190"/>
    </row>
    <row r="45" spans="1:7" ht="99.95" customHeight="1" x14ac:dyDescent="0.25">
      <c r="A45" s="148"/>
      <c r="B45" s="152" t="s">
        <v>63</v>
      </c>
      <c r="C45" s="148">
        <v>1</v>
      </c>
      <c r="D45" s="186" t="s">
        <v>74</v>
      </c>
      <c r="E45" s="180"/>
      <c r="F45" s="181"/>
      <c r="G45" s="190"/>
    </row>
    <row r="46" spans="1:7" ht="99.95" customHeight="1" x14ac:dyDescent="0.25">
      <c r="A46" s="148"/>
      <c r="B46" s="169" t="s">
        <v>76</v>
      </c>
      <c r="C46" s="148">
        <v>1</v>
      </c>
      <c r="D46" s="186" t="s">
        <v>74</v>
      </c>
      <c r="E46" s="180"/>
      <c r="F46" s="181"/>
      <c r="G46" s="190"/>
    </row>
    <row r="47" spans="1:7" ht="99.95" customHeight="1" x14ac:dyDescent="0.25">
      <c r="A47" s="157"/>
      <c r="B47" s="231" t="s">
        <v>59</v>
      </c>
      <c r="C47" s="231"/>
      <c r="D47" s="231"/>
      <c r="E47" s="231"/>
      <c r="F47" s="182">
        <f>SUM(F29:F46)</f>
        <v>0</v>
      </c>
      <c r="G47" s="191">
        <f>SUM(G30:G46)</f>
        <v>0</v>
      </c>
    </row>
    <row r="48" spans="1:7" ht="99.95" customHeight="1" x14ac:dyDescent="0.25">
      <c r="A48" s="193">
        <v>3</v>
      </c>
      <c r="B48" s="194" t="s">
        <v>96</v>
      </c>
      <c r="C48" s="195"/>
      <c r="D48" s="196"/>
      <c r="E48" s="197"/>
      <c r="F48" s="197"/>
      <c r="G48" s="198"/>
    </row>
    <row r="49" spans="1:7" ht="99.95" customHeight="1" x14ac:dyDescent="0.25">
      <c r="A49" s="199"/>
      <c r="B49" s="200"/>
      <c r="C49" s="201"/>
      <c r="D49" s="202"/>
      <c r="E49" s="203"/>
      <c r="F49" s="203"/>
      <c r="G49" s="204"/>
    </row>
    <row r="50" spans="1:7" ht="99.95" customHeight="1" x14ac:dyDescent="0.25">
      <c r="A50" s="205"/>
      <c r="B50" s="232" t="s">
        <v>92</v>
      </c>
      <c r="C50" s="233"/>
      <c r="D50" s="233"/>
      <c r="E50" s="234"/>
      <c r="F50" s="206"/>
      <c r="G50" s="207"/>
    </row>
    <row r="51" spans="1:7" ht="99.95" customHeight="1" x14ac:dyDescent="0.25">
      <c r="A51" s="208"/>
      <c r="B51" s="209" t="s">
        <v>79</v>
      </c>
      <c r="C51" s="210">
        <v>1</v>
      </c>
      <c r="D51" s="210" t="s">
        <v>74</v>
      </c>
      <c r="E51" s="211"/>
      <c r="F51" s="212"/>
      <c r="G51" s="213"/>
    </row>
    <row r="52" spans="1:7" ht="99.95" customHeight="1" x14ac:dyDescent="0.25">
      <c r="A52" s="208"/>
      <c r="B52" s="209" t="s">
        <v>80</v>
      </c>
      <c r="C52" s="210">
        <v>1</v>
      </c>
      <c r="D52" s="210" t="s">
        <v>74</v>
      </c>
      <c r="E52" s="211"/>
      <c r="F52" s="212"/>
      <c r="G52" s="213"/>
    </row>
    <row r="53" spans="1:7" ht="99.95" customHeight="1" x14ac:dyDescent="0.25">
      <c r="A53" s="208"/>
      <c r="B53" s="214" t="s">
        <v>64</v>
      </c>
      <c r="C53" s="210">
        <v>1</v>
      </c>
      <c r="D53" s="210" t="s">
        <v>74</v>
      </c>
      <c r="E53" s="211"/>
      <c r="F53" s="212"/>
      <c r="G53" s="213"/>
    </row>
    <row r="54" spans="1:7" ht="99.95" customHeight="1" x14ac:dyDescent="0.25">
      <c r="A54" s="205"/>
      <c r="B54" s="235" t="s">
        <v>93</v>
      </c>
      <c r="C54" s="236"/>
      <c r="D54" s="236"/>
      <c r="E54" s="237"/>
      <c r="F54" s="206"/>
      <c r="G54" s="207"/>
    </row>
    <row r="55" spans="1:7" ht="99.95" customHeight="1" x14ac:dyDescent="0.25">
      <c r="A55" s="215"/>
      <c r="B55" s="238" t="s">
        <v>94</v>
      </c>
      <c r="C55" s="239"/>
      <c r="D55" s="239"/>
      <c r="E55" s="240"/>
      <c r="F55" s="216"/>
      <c r="G55" s="207"/>
    </row>
    <row r="56" spans="1:7" ht="99.95" customHeight="1" x14ac:dyDescent="0.25">
      <c r="A56" s="208"/>
      <c r="B56" s="209" t="s">
        <v>81</v>
      </c>
      <c r="C56" s="210">
        <v>1</v>
      </c>
      <c r="D56" s="210" t="s">
        <v>74</v>
      </c>
      <c r="E56" s="211"/>
      <c r="F56" s="212"/>
      <c r="G56" s="213"/>
    </row>
    <row r="57" spans="1:7" ht="99.95" customHeight="1" x14ac:dyDescent="0.25">
      <c r="A57" s="208"/>
      <c r="B57" s="209" t="s">
        <v>88</v>
      </c>
      <c r="C57" s="210">
        <v>1</v>
      </c>
      <c r="D57" s="210" t="s">
        <v>74</v>
      </c>
      <c r="E57" s="211"/>
      <c r="F57" s="212"/>
      <c r="G57" s="213"/>
    </row>
    <row r="58" spans="1:7" ht="99.95" customHeight="1" x14ac:dyDescent="0.25">
      <c r="A58" s="208"/>
      <c r="B58" s="209" t="s">
        <v>82</v>
      </c>
      <c r="C58" s="217">
        <v>1</v>
      </c>
      <c r="D58" s="210" t="s">
        <v>74</v>
      </c>
      <c r="E58" s="211"/>
      <c r="F58" s="212"/>
      <c r="G58" s="213"/>
    </row>
    <row r="59" spans="1:7" ht="99.95" customHeight="1" x14ac:dyDescent="0.25">
      <c r="A59" s="208"/>
      <c r="B59" s="209" t="s">
        <v>83</v>
      </c>
      <c r="C59" s="218">
        <v>1</v>
      </c>
      <c r="D59" s="210" t="s">
        <v>74</v>
      </c>
      <c r="E59" s="211"/>
      <c r="F59" s="212"/>
      <c r="G59" s="213"/>
    </row>
    <row r="60" spans="1:7" ht="99.95" customHeight="1" x14ac:dyDescent="0.25">
      <c r="A60" s="208"/>
      <c r="B60" s="209" t="s">
        <v>84</v>
      </c>
      <c r="C60" s="217">
        <v>1</v>
      </c>
      <c r="D60" s="210" t="s">
        <v>74</v>
      </c>
      <c r="E60" s="211"/>
      <c r="F60" s="212"/>
      <c r="G60" s="213"/>
    </row>
    <row r="61" spans="1:7" ht="99.95" customHeight="1" x14ac:dyDescent="0.25">
      <c r="A61" s="208"/>
      <c r="B61" s="219" t="s">
        <v>75</v>
      </c>
      <c r="C61" s="217">
        <v>1</v>
      </c>
      <c r="D61" s="210" t="s">
        <v>74</v>
      </c>
      <c r="E61" s="211"/>
      <c r="F61" s="212"/>
      <c r="G61" s="213"/>
    </row>
    <row r="62" spans="1:7" ht="99.95" customHeight="1" x14ac:dyDescent="0.25">
      <c r="A62" s="205"/>
      <c r="B62" s="232" t="s">
        <v>78</v>
      </c>
      <c r="C62" s="233"/>
      <c r="D62" s="233"/>
      <c r="E62" s="234"/>
      <c r="F62" s="206"/>
      <c r="G62" s="207"/>
    </row>
    <row r="63" spans="1:7" ht="99.95" customHeight="1" x14ac:dyDescent="0.25">
      <c r="A63" s="220"/>
      <c r="B63" s="221" t="s">
        <v>85</v>
      </c>
      <c r="C63" s="218">
        <v>1</v>
      </c>
      <c r="D63" s="222" t="s">
        <v>74</v>
      </c>
      <c r="E63" s="223"/>
      <c r="F63" s="223"/>
      <c r="G63" s="213"/>
    </row>
    <row r="64" spans="1:7" ht="99.95" customHeight="1" x14ac:dyDescent="0.25">
      <c r="A64" s="220"/>
      <c r="B64" s="221" t="s">
        <v>86</v>
      </c>
      <c r="C64" s="218">
        <v>1</v>
      </c>
      <c r="D64" s="222" t="s">
        <v>74</v>
      </c>
      <c r="E64" s="223"/>
      <c r="F64" s="223"/>
      <c r="G64" s="213"/>
    </row>
    <row r="65" spans="1:7" ht="99.95" customHeight="1" x14ac:dyDescent="0.25">
      <c r="A65" s="220"/>
      <c r="B65" s="221" t="s">
        <v>71</v>
      </c>
      <c r="C65" s="218">
        <v>1</v>
      </c>
      <c r="D65" s="222" t="s">
        <v>74</v>
      </c>
      <c r="E65" s="223"/>
      <c r="F65" s="223"/>
      <c r="G65" s="213"/>
    </row>
    <row r="66" spans="1:7" ht="99.95" customHeight="1" x14ac:dyDescent="0.25">
      <c r="A66" s="220"/>
      <c r="B66" s="221" t="s">
        <v>63</v>
      </c>
      <c r="C66" s="218">
        <v>1</v>
      </c>
      <c r="D66" s="222" t="s">
        <v>74</v>
      </c>
      <c r="E66" s="223"/>
      <c r="F66" s="223"/>
      <c r="G66" s="213"/>
    </row>
    <row r="67" spans="1:7" ht="99.95" customHeight="1" x14ac:dyDescent="0.25">
      <c r="A67" s="220"/>
      <c r="B67" s="224" t="s">
        <v>76</v>
      </c>
      <c r="C67" s="218">
        <v>1</v>
      </c>
      <c r="D67" s="222" t="s">
        <v>74</v>
      </c>
      <c r="E67" s="223"/>
      <c r="F67" s="223"/>
      <c r="G67" s="213"/>
    </row>
    <row r="68" spans="1:7" ht="99.95" customHeight="1" x14ac:dyDescent="0.25">
      <c r="A68" s="225"/>
      <c r="B68" s="241" t="s">
        <v>59</v>
      </c>
      <c r="C68" s="242"/>
      <c r="D68" s="242"/>
      <c r="E68" s="243"/>
      <c r="F68" s="226">
        <v>0</v>
      </c>
      <c r="G68" s="227">
        <v>0</v>
      </c>
    </row>
    <row r="69" spans="1:7" ht="99.95" customHeight="1" x14ac:dyDescent="0.25">
      <c r="A69" s="193">
        <v>4</v>
      </c>
      <c r="B69" s="228" t="s">
        <v>101</v>
      </c>
      <c r="C69" s="195"/>
      <c r="D69" s="196"/>
      <c r="E69" s="197"/>
      <c r="F69" s="197"/>
      <c r="G69" s="198"/>
    </row>
    <row r="70" spans="1:7" ht="99.95" customHeight="1" x14ac:dyDescent="0.25">
      <c r="A70" s="199"/>
      <c r="B70" s="200"/>
      <c r="C70" s="201"/>
      <c r="D70" s="202"/>
      <c r="E70" s="203"/>
      <c r="F70" s="203"/>
      <c r="G70" s="204"/>
    </row>
    <row r="71" spans="1:7" ht="99.95" customHeight="1" x14ac:dyDescent="0.25">
      <c r="A71" s="205"/>
      <c r="B71" s="232" t="s">
        <v>97</v>
      </c>
      <c r="C71" s="233"/>
      <c r="D71" s="233"/>
      <c r="E71" s="234"/>
      <c r="F71" s="206"/>
      <c r="G71" s="207"/>
    </row>
    <row r="72" spans="1:7" ht="99.95" customHeight="1" x14ac:dyDescent="0.25">
      <c r="A72" s="208"/>
      <c r="B72" s="209" t="s">
        <v>79</v>
      </c>
      <c r="C72" s="210">
        <v>1</v>
      </c>
      <c r="D72" s="210" t="s">
        <v>74</v>
      </c>
      <c r="E72" s="211"/>
      <c r="F72" s="212"/>
      <c r="G72" s="213"/>
    </row>
    <row r="73" spans="1:7" ht="99.95" customHeight="1" x14ac:dyDescent="0.25">
      <c r="A73" s="208"/>
      <c r="B73" s="209" t="s">
        <v>80</v>
      </c>
      <c r="C73" s="210">
        <v>1</v>
      </c>
      <c r="D73" s="210" t="s">
        <v>74</v>
      </c>
      <c r="E73" s="211"/>
      <c r="F73" s="212"/>
      <c r="G73" s="213"/>
    </row>
    <row r="74" spans="1:7" ht="99.95" customHeight="1" x14ac:dyDescent="0.25">
      <c r="A74" s="208"/>
      <c r="B74" s="214" t="s">
        <v>64</v>
      </c>
      <c r="C74" s="210">
        <v>1</v>
      </c>
      <c r="D74" s="210" t="s">
        <v>74</v>
      </c>
      <c r="E74" s="211"/>
      <c r="F74" s="212"/>
      <c r="G74" s="213"/>
    </row>
    <row r="75" spans="1:7" ht="99.95" customHeight="1" x14ac:dyDescent="0.25">
      <c r="A75" s="205"/>
      <c r="B75" s="235" t="s">
        <v>98</v>
      </c>
      <c r="C75" s="236"/>
      <c r="D75" s="236"/>
      <c r="E75" s="237"/>
      <c r="F75" s="206"/>
      <c r="G75" s="207"/>
    </row>
    <row r="76" spans="1:7" ht="99.95" customHeight="1" x14ac:dyDescent="0.25">
      <c r="A76" s="215"/>
      <c r="B76" s="238" t="s">
        <v>99</v>
      </c>
      <c r="C76" s="239"/>
      <c r="D76" s="239"/>
      <c r="E76" s="240"/>
      <c r="F76" s="216"/>
      <c r="G76" s="207"/>
    </row>
    <row r="77" spans="1:7" ht="99.95" customHeight="1" x14ac:dyDescent="0.25">
      <c r="A77" s="208"/>
      <c r="B77" s="209" t="s">
        <v>81</v>
      </c>
      <c r="C77" s="210">
        <v>1</v>
      </c>
      <c r="D77" s="210" t="s">
        <v>74</v>
      </c>
      <c r="E77" s="211"/>
      <c r="F77" s="212"/>
      <c r="G77" s="213"/>
    </row>
    <row r="78" spans="1:7" ht="99.95" customHeight="1" x14ac:dyDescent="0.25">
      <c r="A78" s="208"/>
      <c r="B78" s="209" t="s">
        <v>89</v>
      </c>
      <c r="C78" s="210">
        <v>1</v>
      </c>
      <c r="D78" s="210" t="s">
        <v>74</v>
      </c>
      <c r="E78" s="211"/>
      <c r="F78" s="212"/>
      <c r="G78" s="213"/>
    </row>
    <row r="79" spans="1:7" ht="99.95" customHeight="1" x14ac:dyDescent="0.25">
      <c r="A79" s="208"/>
      <c r="B79" s="209" t="s">
        <v>82</v>
      </c>
      <c r="C79" s="217">
        <v>1</v>
      </c>
      <c r="D79" s="210" t="s">
        <v>74</v>
      </c>
      <c r="E79" s="211"/>
      <c r="F79" s="212"/>
      <c r="G79" s="213"/>
    </row>
    <row r="80" spans="1:7" ht="99.95" customHeight="1" x14ac:dyDescent="0.25">
      <c r="A80" s="208"/>
      <c r="B80" s="209" t="s">
        <v>83</v>
      </c>
      <c r="C80" s="218">
        <v>1</v>
      </c>
      <c r="D80" s="210" t="s">
        <v>74</v>
      </c>
      <c r="E80" s="211"/>
      <c r="F80" s="212"/>
      <c r="G80" s="213"/>
    </row>
    <row r="81" spans="1:7" ht="99.95" customHeight="1" x14ac:dyDescent="0.25">
      <c r="A81" s="208"/>
      <c r="B81" s="209" t="s">
        <v>84</v>
      </c>
      <c r="C81" s="217">
        <v>1</v>
      </c>
      <c r="D81" s="210" t="s">
        <v>74</v>
      </c>
      <c r="E81" s="211"/>
      <c r="F81" s="212"/>
      <c r="G81" s="213"/>
    </row>
    <row r="82" spans="1:7" ht="99.95" customHeight="1" x14ac:dyDescent="0.25">
      <c r="A82" s="208"/>
      <c r="B82" s="219" t="s">
        <v>75</v>
      </c>
      <c r="C82" s="217">
        <v>1</v>
      </c>
      <c r="D82" s="210" t="s">
        <v>74</v>
      </c>
      <c r="E82" s="211"/>
      <c r="F82" s="212"/>
      <c r="G82" s="213"/>
    </row>
    <row r="83" spans="1:7" ht="99.95" customHeight="1" x14ac:dyDescent="0.25">
      <c r="A83" s="205"/>
      <c r="B83" s="232" t="s">
        <v>78</v>
      </c>
      <c r="C83" s="233"/>
      <c r="D83" s="233"/>
      <c r="E83" s="234"/>
      <c r="F83" s="206"/>
      <c r="G83" s="207"/>
    </row>
    <row r="84" spans="1:7" ht="99.95" customHeight="1" x14ac:dyDescent="0.25">
      <c r="A84" s="220"/>
      <c r="B84" s="221" t="s">
        <v>85</v>
      </c>
      <c r="C84" s="218">
        <v>1</v>
      </c>
      <c r="D84" s="222" t="s">
        <v>74</v>
      </c>
      <c r="E84" s="223"/>
      <c r="F84" s="223"/>
      <c r="G84" s="213"/>
    </row>
    <row r="85" spans="1:7" ht="99.95" customHeight="1" x14ac:dyDescent="0.25">
      <c r="A85" s="220"/>
      <c r="B85" s="221" t="s">
        <v>86</v>
      </c>
      <c r="C85" s="218">
        <v>1</v>
      </c>
      <c r="D85" s="222" t="s">
        <v>74</v>
      </c>
      <c r="E85" s="223"/>
      <c r="F85" s="223"/>
      <c r="G85" s="213"/>
    </row>
    <row r="86" spans="1:7" ht="99.95" customHeight="1" x14ac:dyDescent="0.25">
      <c r="A86" s="220"/>
      <c r="B86" s="221" t="s">
        <v>71</v>
      </c>
      <c r="C86" s="218">
        <v>1</v>
      </c>
      <c r="D86" s="222" t="s">
        <v>74</v>
      </c>
      <c r="E86" s="223"/>
      <c r="F86" s="223"/>
      <c r="G86" s="213"/>
    </row>
    <row r="87" spans="1:7" ht="99.95" customHeight="1" x14ac:dyDescent="0.25">
      <c r="A87" s="220"/>
      <c r="B87" s="221" t="s">
        <v>63</v>
      </c>
      <c r="C87" s="218">
        <v>1</v>
      </c>
      <c r="D87" s="222" t="s">
        <v>74</v>
      </c>
      <c r="E87" s="223"/>
      <c r="F87" s="223"/>
      <c r="G87" s="213"/>
    </row>
    <row r="88" spans="1:7" ht="99.95" customHeight="1" x14ac:dyDescent="0.25">
      <c r="A88" s="220"/>
      <c r="B88" s="224" t="s">
        <v>76</v>
      </c>
      <c r="C88" s="218">
        <v>1</v>
      </c>
      <c r="D88" s="222" t="s">
        <v>74</v>
      </c>
      <c r="E88" s="223"/>
      <c r="F88" s="223"/>
      <c r="G88" s="213"/>
    </row>
    <row r="89" spans="1:7" ht="99.95" customHeight="1" x14ac:dyDescent="0.25">
      <c r="A89" s="225"/>
      <c r="B89" s="241" t="s">
        <v>59</v>
      </c>
      <c r="C89" s="242"/>
      <c r="D89" s="242"/>
      <c r="E89" s="243"/>
      <c r="F89" s="226">
        <v>0</v>
      </c>
      <c r="G89" s="227">
        <v>0</v>
      </c>
    </row>
    <row r="90" spans="1:7" ht="99.95" customHeight="1" x14ac:dyDescent="0.25">
      <c r="A90" s="171">
        <v>5</v>
      </c>
      <c r="B90" s="171" t="s">
        <v>100</v>
      </c>
      <c r="C90" s="172"/>
      <c r="D90" s="184"/>
      <c r="E90" s="174"/>
      <c r="F90" s="174"/>
      <c r="G90" s="187"/>
    </row>
    <row r="91" spans="1:7" ht="99.95" customHeight="1" x14ac:dyDescent="0.25">
      <c r="A91" s="150"/>
      <c r="B91" s="151"/>
      <c r="C91" s="150"/>
      <c r="D91" s="185"/>
      <c r="E91" s="175"/>
      <c r="F91" s="175"/>
      <c r="G91" s="188"/>
    </row>
    <row r="92" spans="1:7" ht="99.95" customHeight="1" x14ac:dyDescent="0.25">
      <c r="A92" s="155"/>
      <c r="B92" s="230" t="s">
        <v>92</v>
      </c>
      <c r="C92" s="230"/>
      <c r="D92" s="230"/>
      <c r="E92" s="230"/>
      <c r="F92" s="176"/>
      <c r="G92" s="189"/>
    </row>
    <row r="93" spans="1:7" ht="99.95" customHeight="1" x14ac:dyDescent="0.25">
      <c r="A93" s="153"/>
      <c r="B93" s="158" t="s">
        <v>72</v>
      </c>
      <c r="C93" s="159">
        <v>1</v>
      </c>
      <c r="D93" s="159" t="s">
        <v>74</v>
      </c>
      <c r="E93" s="177"/>
      <c r="F93" s="178"/>
      <c r="G93" s="190"/>
    </row>
    <row r="94" spans="1:7" ht="99.95" customHeight="1" x14ac:dyDescent="0.25">
      <c r="A94" s="153"/>
      <c r="B94" s="158" t="s">
        <v>73</v>
      </c>
      <c r="C94" s="159">
        <v>1</v>
      </c>
      <c r="D94" s="159" t="s">
        <v>74</v>
      </c>
      <c r="E94" s="177"/>
      <c r="F94" s="178"/>
      <c r="G94" s="190"/>
    </row>
    <row r="95" spans="1:7" ht="99.95" customHeight="1" x14ac:dyDescent="0.25">
      <c r="A95" s="153"/>
      <c r="B95" s="160" t="s">
        <v>64</v>
      </c>
      <c r="C95" s="159">
        <v>1</v>
      </c>
      <c r="D95" s="159" t="s">
        <v>74</v>
      </c>
      <c r="E95" s="177"/>
      <c r="F95" s="178"/>
      <c r="G95" s="190"/>
    </row>
    <row r="96" spans="1:7" ht="99.95" customHeight="1" x14ac:dyDescent="0.25">
      <c r="A96" s="155"/>
      <c r="B96" s="244" t="s">
        <v>93</v>
      </c>
      <c r="C96" s="244"/>
      <c r="D96" s="244"/>
      <c r="E96" s="244"/>
      <c r="F96" s="176"/>
      <c r="G96" s="189"/>
    </row>
    <row r="97" spans="1:7" ht="99.95" customHeight="1" x14ac:dyDescent="0.25">
      <c r="A97" s="156"/>
      <c r="B97" s="245" t="s">
        <v>94</v>
      </c>
      <c r="C97" s="245"/>
      <c r="D97" s="245"/>
      <c r="E97" s="245"/>
      <c r="F97" s="179"/>
      <c r="G97" s="189"/>
    </row>
    <row r="98" spans="1:7" ht="99.95" customHeight="1" x14ac:dyDescent="0.25">
      <c r="A98" s="153"/>
      <c r="B98" s="161" t="s">
        <v>68</v>
      </c>
      <c r="C98" s="159">
        <v>1</v>
      </c>
      <c r="D98" s="159" t="s">
        <v>74</v>
      </c>
      <c r="E98" s="177"/>
      <c r="F98" s="178"/>
      <c r="G98" s="190"/>
    </row>
    <row r="99" spans="1:7" ht="99.95" customHeight="1" x14ac:dyDescent="0.25">
      <c r="A99" s="153"/>
      <c r="B99" s="161" t="s">
        <v>90</v>
      </c>
      <c r="C99" s="159">
        <v>1</v>
      </c>
      <c r="D99" s="159" t="s">
        <v>74</v>
      </c>
      <c r="E99" s="177"/>
      <c r="F99" s="178"/>
      <c r="G99" s="190"/>
    </row>
    <row r="100" spans="1:7" ht="99.95" customHeight="1" x14ac:dyDescent="0.25">
      <c r="A100" s="153"/>
      <c r="B100" s="161" t="s">
        <v>67</v>
      </c>
      <c r="C100" s="149">
        <v>1</v>
      </c>
      <c r="D100" s="159" t="s">
        <v>74</v>
      </c>
      <c r="E100" s="177"/>
      <c r="F100" s="178"/>
      <c r="G100" s="190"/>
    </row>
    <row r="101" spans="1:7" ht="99.95" customHeight="1" x14ac:dyDescent="0.25">
      <c r="A101" s="153"/>
      <c r="B101" s="161" t="s">
        <v>66</v>
      </c>
      <c r="C101" s="148">
        <v>1</v>
      </c>
      <c r="D101" s="159" t="s">
        <v>74</v>
      </c>
      <c r="E101" s="177"/>
      <c r="F101" s="178"/>
      <c r="G101" s="190"/>
    </row>
    <row r="102" spans="1:7" ht="99.95" customHeight="1" x14ac:dyDescent="0.25">
      <c r="A102" s="153"/>
      <c r="B102" s="161" t="s">
        <v>65</v>
      </c>
      <c r="C102" s="149">
        <v>1</v>
      </c>
      <c r="D102" s="159" t="s">
        <v>74</v>
      </c>
      <c r="E102" s="177"/>
      <c r="F102" s="178"/>
      <c r="G102" s="190"/>
    </row>
    <row r="103" spans="1:7" ht="99.95" customHeight="1" x14ac:dyDescent="0.25">
      <c r="A103" s="153"/>
      <c r="B103" s="168" t="s">
        <v>75</v>
      </c>
      <c r="C103" s="149">
        <v>1</v>
      </c>
      <c r="D103" s="159" t="s">
        <v>74</v>
      </c>
      <c r="E103" s="177"/>
      <c r="F103" s="178"/>
      <c r="G103" s="190"/>
    </row>
    <row r="104" spans="1:7" ht="99.95" customHeight="1" x14ac:dyDescent="0.25">
      <c r="A104" s="155"/>
      <c r="B104" s="230" t="s">
        <v>78</v>
      </c>
      <c r="C104" s="230"/>
      <c r="D104" s="230"/>
      <c r="E104" s="230"/>
      <c r="F104" s="176"/>
      <c r="G104" s="189"/>
    </row>
    <row r="105" spans="1:7" ht="99.95" customHeight="1" x14ac:dyDescent="0.25">
      <c r="A105" s="148"/>
      <c r="B105" s="152" t="s">
        <v>69</v>
      </c>
      <c r="C105" s="148">
        <v>1</v>
      </c>
      <c r="D105" s="186" t="s">
        <v>74</v>
      </c>
      <c r="E105" s="180"/>
      <c r="F105" s="181"/>
      <c r="G105" s="190"/>
    </row>
    <row r="106" spans="1:7" ht="99.95" customHeight="1" x14ac:dyDescent="0.25">
      <c r="A106" s="148"/>
      <c r="B106" s="152" t="s">
        <v>70</v>
      </c>
      <c r="C106" s="148">
        <v>1</v>
      </c>
      <c r="D106" s="186" t="s">
        <v>74</v>
      </c>
      <c r="E106" s="180"/>
      <c r="F106" s="181"/>
      <c r="G106" s="190"/>
    </row>
    <row r="107" spans="1:7" ht="99.95" customHeight="1" x14ac:dyDescent="0.25">
      <c r="A107" s="148"/>
      <c r="B107" s="152" t="s">
        <v>71</v>
      </c>
      <c r="C107" s="148">
        <v>1</v>
      </c>
      <c r="D107" s="186" t="s">
        <v>74</v>
      </c>
      <c r="E107" s="180"/>
      <c r="F107" s="181"/>
      <c r="G107" s="190"/>
    </row>
    <row r="108" spans="1:7" ht="99.95" customHeight="1" x14ac:dyDescent="0.25">
      <c r="A108" s="148"/>
      <c r="B108" s="152" t="s">
        <v>63</v>
      </c>
      <c r="C108" s="148">
        <v>1</v>
      </c>
      <c r="D108" s="186" t="s">
        <v>74</v>
      </c>
      <c r="E108" s="180"/>
      <c r="F108" s="181"/>
      <c r="G108" s="190"/>
    </row>
    <row r="109" spans="1:7" ht="99.95" customHeight="1" x14ac:dyDescent="0.25">
      <c r="A109" s="148"/>
      <c r="B109" s="169" t="s">
        <v>76</v>
      </c>
      <c r="C109" s="148">
        <v>1</v>
      </c>
      <c r="D109" s="186" t="s">
        <v>74</v>
      </c>
      <c r="E109" s="180"/>
      <c r="F109" s="181"/>
      <c r="G109" s="190"/>
    </row>
    <row r="110" spans="1:7" ht="99.95" customHeight="1" x14ac:dyDescent="0.25">
      <c r="A110" s="157"/>
      <c r="B110" s="231" t="s">
        <v>59</v>
      </c>
      <c r="C110" s="231"/>
      <c r="D110" s="231"/>
      <c r="E110" s="231"/>
      <c r="F110" s="182">
        <f>SUM(F92:F109)</f>
        <v>0</v>
      </c>
      <c r="G110" s="191">
        <f>SUM(G93:G109)</f>
        <v>0</v>
      </c>
    </row>
  </sheetData>
  <sheetProtection formatCells="0" formatColumns="0" formatRows="0" insertColumns="0" insertRows="0" insertHyperlinks="0" deleteColumns="0" deleteRows="0" sort="0" autoFilter="0" pivotTables="0"/>
  <autoFilter ref="G1:G48"/>
  <mergeCells count="29">
    <mergeCell ref="B50:E50"/>
    <mergeCell ref="B29:E29"/>
    <mergeCell ref="B33:E33"/>
    <mergeCell ref="B34:E34"/>
    <mergeCell ref="B13:E13"/>
    <mergeCell ref="B20:E20"/>
    <mergeCell ref="B26:E26"/>
    <mergeCell ref="B41:E41"/>
    <mergeCell ref="B47:E47"/>
    <mergeCell ref="B12:E12"/>
    <mergeCell ref="A1:G1"/>
    <mergeCell ref="A2:G2"/>
    <mergeCell ref="A3:G3"/>
    <mergeCell ref="A4:G4"/>
    <mergeCell ref="B8:E8"/>
    <mergeCell ref="B54:E54"/>
    <mergeCell ref="B55:E55"/>
    <mergeCell ref="B62:E62"/>
    <mergeCell ref="B68:E68"/>
    <mergeCell ref="B83:E83"/>
    <mergeCell ref="B104:E104"/>
    <mergeCell ref="B110:E110"/>
    <mergeCell ref="B71:E71"/>
    <mergeCell ref="B75:E75"/>
    <mergeCell ref="B76:E76"/>
    <mergeCell ref="B89:E89"/>
    <mergeCell ref="B92:E92"/>
    <mergeCell ref="B96:E96"/>
    <mergeCell ref="B97:E97"/>
  </mergeCells>
  <pageMargins left="0.511811024" right="0.511811024" top="0.78740157499999996" bottom="0.78740157499999996" header="0.31496062000000002" footer="0.31496062000000002"/>
  <pageSetup paperSize="9" scale="6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8FDB1CDBD9044CAE08A650AB4CF5EA" ma:contentTypeVersion="11" ma:contentTypeDescription="Crie um novo documento." ma:contentTypeScope="" ma:versionID="98a30ce7feedf765ab28da906114fa59">
  <xsd:schema xmlns:xsd="http://www.w3.org/2001/XMLSchema" xmlns:xs="http://www.w3.org/2001/XMLSchema" xmlns:p="http://schemas.microsoft.com/office/2006/metadata/properties" xmlns:ns2="c6cc7200-fe33-4ff8-a15d-8dde486f2d0c" xmlns:ns3="0cd9747a-b129-4b5d-bd60-219d10a5bd99" targetNamespace="http://schemas.microsoft.com/office/2006/metadata/properties" ma:root="true" ma:fieldsID="74fade02c1e58c4cceaacf7a477246f2" ns2:_="" ns3:_="">
    <xsd:import namespace="c6cc7200-fe33-4ff8-a15d-8dde486f2d0c"/>
    <xsd:import namespace="0cd9747a-b129-4b5d-bd60-219d10a5bd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c7200-fe33-4ff8-a15d-8dde486f2d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d9747a-b129-4b5d-bd60-219d10a5bd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4AD087-1FF6-4994-9C93-03494986B068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c6cc7200-fe33-4ff8-a15d-8dde486f2d0c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0cd9747a-b129-4b5d-bd60-219d10a5bd9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CB9021D-28DE-49A7-8248-59786635B0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c7200-fe33-4ff8-a15d-8dde486f2d0c"/>
    <ds:schemaRef ds:uri="0cd9747a-b129-4b5d-bd60-219d10a5b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C5D11D-E7B7-4561-84BE-35A695E52C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 Inicial</vt:lpstr>
      <vt:lpstr>Cenários Apresentados</vt:lpstr>
      <vt:lpstr>Análise Casos - Compartilhados</vt:lpstr>
      <vt:lpstr>PMXV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Omero Schneider</dc:creator>
  <cp:keywords/>
  <dc:description/>
  <cp:lastModifiedBy>Assessoria Jurídica</cp:lastModifiedBy>
  <cp:lastPrinted>2020-10-30T17:17:42Z</cp:lastPrinted>
  <dcterms:created xsi:type="dcterms:W3CDTF">2019-10-08T13:21:55Z</dcterms:created>
  <dcterms:modified xsi:type="dcterms:W3CDTF">2024-05-29T17:08:26Z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0x010100FC8FDB1CDBD9044CAE08A650AB4CF5EA</vt:lpwstr>
  </property>
</Properties>
</file>